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NILAI RAPORT\X TKJ 1 -2022\"/>
    </mc:Choice>
  </mc:AlternateContent>
  <xr:revisionPtr revIDLastSave="0" documentId="13_ncr:1_{28A02FBB-0ACC-452F-BF02-28D3BF04BBC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ILAI" sheetId="1" r:id="rId1"/>
    <sheet name="NILAI RAPORT XII TKJ 2" sheetId="5" r:id="rId2"/>
    <sheet name="Sheet3" sheetId="9" r:id="rId3"/>
  </sheets>
  <externalReferences>
    <externalReference r:id="rId4"/>
  </externalReferences>
  <definedNames>
    <definedName name="_xlnm.Print_Area" localSheetId="0">NILAI!$BQ$2:$BU$21</definedName>
  </definedNames>
  <calcPr calcId="191029"/>
</workbook>
</file>

<file path=xl/calcChain.xml><?xml version="1.0" encoding="utf-8"?>
<calcChain xmlns="http://schemas.openxmlformats.org/spreadsheetml/2006/main">
  <c r="BT10" i="1" l="1"/>
  <c r="BT11" i="1"/>
  <c r="BT12" i="1"/>
  <c r="BT14" i="1"/>
  <c r="BT17" i="1"/>
  <c r="BT18" i="1"/>
  <c r="BT19" i="1"/>
  <c r="BT21" i="1"/>
  <c r="BT23" i="1"/>
  <c r="BT24" i="1"/>
  <c r="BT25" i="1"/>
  <c r="BT26" i="1"/>
  <c r="BT27" i="1"/>
  <c r="BT28" i="1"/>
  <c r="BT29" i="1"/>
  <c r="BT30" i="1"/>
  <c r="BS7" i="1"/>
  <c r="BT7" i="1" s="1"/>
  <c r="J17" i="5"/>
  <c r="J16" i="5"/>
  <c r="J15" i="5"/>
  <c r="J14" i="5"/>
  <c r="J12" i="5"/>
  <c r="J11" i="5"/>
  <c r="J10" i="5"/>
  <c r="J9" i="5"/>
  <c r="J8" i="5"/>
  <c r="F17" i="5"/>
  <c r="F16" i="5"/>
  <c r="F15" i="5"/>
  <c r="F14" i="5"/>
  <c r="F12" i="5"/>
  <c r="F11" i="5"/>
  <c r="F10" i="5"/>
  <c r="F9" i="5"/>
  <c r="F8" i="5"/>
  <c r="D17" i="5"/>
  <c r="D16" i="5"/>
  <c r="D15" i="5"/>
  <c r="D14" i="5"/>
  <c r="D12" i="5"/>
  <c r="D11" i="5"/>
  <c r="D10" i="5"/>
  <c r="D9" i="5"/>
  <c r="D8" i="5"/>
  <c r="J1" i="5"/>
  <c r="D1" i="5"/>
  <c r="K15" i="5"/>
  <c r="K11" i="5"/>
  <c r="E8" i="5"/>
  <c r="K14" i="5"/>
  <c r="K12" i="5"/>
  <c r="K10" i="5"/>
  <c r="H17" i="5"/>
  <c r="H9" i="5"/>
  <c r="H16" i="5"/>
  <c r="H10" i="5"/>
  <c r="H15" i="5"/>
  <c r="H11" i="5"/>
  <c r="H14" i="5"/>
  <c r="H12" i="5"/>
  <c r="E11" i="5"/>
  <c r="E17" i="5"/>
  <c r="K8" i="5"/>
  <c r="E12" i="5"/>
  <c r="E16" i="5"/>
  <c r="H8" i="5"/>
  <c r="E15" i="5"/>
  <c r="E9" i="5"/>
  <c r="E14" i="5"/>
  <c r="E10" i="5"/>
  <c r="K17" i="5"/>
  <c r="K9" i="5"/>
  <c r="K16" i="5"/>
  <c r="D18" i="5" l="1"/>
  <c r="E11" i="9"/>
  <c r="BS30" i="1" l="1"/>
  <c r="BS29" i="1"/>
  <c r="BS28" i="1"/>
  <c r="BS27" i="1"/>
  <c r="BS26" i="1"/>
  <c r="BS25" i="1"/>
  <c r="BS24" i="1"/>
  <c r="BS23" i="1"/>
  <c r="BS8" i="1" l="1"/>
  <c r="BT8" i="1" s="1"/>
  <c r="BS9" i="1"/>
  <c r="BT9" i="1" s="1"/>
  <c r="BS10" i="1"/>
  <c r="BS11" i="1"/>
  <c r="BS12" i="1"/>
  <c r="BS13" i="1"/>
  <c r="BT13" i="1" s="1"/>
  <c r="BS14" i="1"/>
  <c r="BS15" i="1"/>
  <c r="BT15" i="1" s="1"/>
  <c r="BS16" i="1"/>
  <c r="BT16" i="1" s="1"/>
  <c r="BS17" i="1"/>
  <c r="BS18" i="1"/>
  <c r="BS19" i="1"/>
  <c r="BS20" i="1"/>
  <c r="BT20" i="1" s="1"/>
  <c r="BS21" i="1"/>
  <c r="BS22" i="1"/>
  <c r="BT22" i="1" s="1"/>
  <c r="BU10" i="1" l="1"/>
  <c r="BU13" i="1"/>
  <c r="BU17" i="1"/>
  <c r="BU21" i="1"/>
  <c r="BU24" i="1"/>
  <c r="BU27" i="1"/>
  <c r="BU9" i="1"/>
  <c r="BU12" i="1"/>
  <c r="BU16" i="1"/>
  <c r="BU20" i="1"/>
  <c r="BU23" i="1"/>
  <c r="BU30" i="1"/>
  <c r="BU14" i="1"/>
  <c r="BU18" i="1"/>
  <c r="BU22" i="1"/>
  <c r="BU25" i="1"/>
  <c r="BU28" i="1"/>
  <c r="BU8" i="1"/>
  <c r="BU11" i="1"/>
  <c r="BU15" i="1"/>
  <c r="BU19" i="1"/>
  <c r="BU26" i="1"/>
  <c r="BU29" i="1"/>
  <c r="L8" i="5"/>
  <c r="L14" i="5"/>
  <c r="L16" i="5"/>
  <c r="L17" i="5"/>
  <c r="L9" i="5"/>
  <c r="L10" i="5"/>
  <c r="L11" i="5"/>
  <c r="L12" i="5"/>
  <c r="L15" i="5"/>
  <c r="BU7" i="1"/>
  <c r="H19" i="5" l="1"/>
</calcChain>
</file>

<file path=xl/sharedStrings.xml><?xml version="1.0" encoding="utf-8"?>
<sst xmlns="http://schemas.openxmlformats.org/spreadsheetml/2006/main" count="193" uniqueCount="121">
  <si>
    <t>No</t>
  </si>
  <si>
    <t>NAMA</t>
  </si>
  <si>
    <t>NIS</t>
  </si>
  <si>
    <t>KELOMPOK   A    (WAJIB)</t>
  </si>
  <si>
    <t>KELOMPOK  B  ( WAJIB )</t>
  </si>
  <si>
    <t>AGAMA</t>
  </si>
  <si>
    <t>PKN</t>
  </si>
  <si>
    <t>BAH.INDONESIA</t>
  </si>
  <si>
    <t>MATEMATIKA</t>
  </si>
  <si>
    <t>SEJARAH</t>
  </si>
  <si>
    <t>BAHASA INGGRIS</t>
  </si>
  <si>
    <t>SENI BUDAYA</t>
  </si>
  <si>
    <t>PRAKARIA DAN KEWIRUS</t>
  </si>
  <si>
    <t>PENJAS</t>
  </si>
  <si>
    <t>FISIKA</t>
  </si>
  <si>
    <t>KIMIA</t>
  </si>
  <si>
    <t>KKM</t>
  </si>
  <si>
    <t>KELAS/PROGRAM</t>
  </si>
  <si>
    <t>TEMPAT,TGL LAHIR</t>
  </si>
  <si>
    <t>RATA-RATA</t>
  </si>
  <si>
    <t>PERINGKAT</t>
  </si>
  <si>
    <t>JUMLAH</t>
  </si>
  <si>
    <t>NILAI AKHIR</t>
  </si>
  <si>
    <t>Nama Peserta Didik</t>
  </si>
  <si>
    <t xml:space="preserve">: </t>
  </si>
  <si>
    <t xml:space="preserve">Nomor Induk        </t>
  </si>
  <si>
    <t>:</t>
  </si>
  <si>
    <t>Bidang Keahlian</t>
  </si>
  <si>
    <t xml:space="preserve">Program Keahlian  </t>
  </si>
  <si>
    <t>Tahun Pelajaran</t>
  </si>
  <si>
    <t>MATA PELAJARAN</t>
  </si>
  <si>
    <t>PENGETAHUAN (KI 3)</t>
  </si>
  <si>
    <t>ANGKA</t>
  </si>
  <si>
    <t>Pendidikan Agama dan Budi Pekerti</t>
  </si>
  <si>
    <t>KETERAMPILAN (KI 4)</t>
  </si>
  <si>
    <t>Kelas/Semester</t>
  </si>
  <si>
    <t xml:space="preserve">SIKAP SPIRITUAL </t>
  </si>
  <si>
    <t>HURUF</t>
  </si>
  <si>
    <t xml:space="preserve">ANGKA </t>
  </si>
  <si>
    <t>KELOMPOK WAJIB A</t>
  </si>
  <si>
    <t xml:space="preserve">Pendidikan Pancasila dan Kewarganegaraan </t>
  </si>
  <si>
    <t xml:space="preserve">Bahasa Indonesia </t>
  </si>
  <si>
    <t xml:space="preserve">Matematika </t>
  </si>
  <si>
    <t xml:space="preserve">Bahasa Inggris </t>
  </si>
  <si>
    <t>SIKAP</t>
  </si>
  <si>
    <t>PENGETAHUAN</t>
  </si>
  <si>
    <t>KTRAMPILAN</t>
  </si>
  <si>
    <t>KELOMPOK WAJIB C2 ( KEJURUAN)</t>
  </si>
  <si>
    <t>KELOMPOK WAJIB C1 (DASAR KEJURUAN)</t>
  </si>
  <si>
    <t xml:space="preserve">UNTUK KELAS X TIDAK ADA </t>
  </si>
  <si>
    <t>TEKNIK KOMPUTER</t>
  </si>
  <si>
    <t>Teknik Komputer Dan Jaringan</t>
  </si>
  <si>
    <t>PREDIKAT</t>
  </si>
  <si>
    <t>DAFTAR NILAI SEMESTER GANJIL TAHUN DIKLAT 2019/2020</t>
  </si>
  <si>
    <t>Administrasi Infrastruktur Jaringan</t>
  </si>
  <si>
    <t>Administrasi Infrastruktur Jaringan (6)</t>
  </si>
  <si>
    <t>Administrasi Sistem Jaringan</t>
  </si>
  <si>
    <t>Administrasi Sistem Jaringan (6)</t>
  </si>
  <si>
    <t xml:space="preserve">Teknologi Layanan Jaringan </t>
  </si>
  <si>
    <t>Teknologi Layanan Jaringan (6)</t>
  </si>
  <si>
    <t xml:space="preserve">Produk Kreatif dan Kewirausahaan </t>
  </si>
  <si>
    <t>Produk Kreatif dan Kewirausahaan (5)</t>
  </si>
  <si>
    <t>TJBL</t>
  </si>
  <si>
    <t>AIJ</t>
  </si>
  <si>
    <t>ASJ</t>
  </si>
  <si>
    <t>TLJ</t>
  </si>
  <si>
    <t>PK&amp;KEWIRUS</t>
  </si>
  <si>
    <r>
      <t>:</t>
    </r>
    <r>
      <rPr>
        <sz val="16"/>
        <color theme="1"/>
        <rFont val="Calibri"/>
        <family val="2"/>
        <scheme val="minor"/>
      </rPr>
      <t xml:space="preserve"> X TKJ 1</t>
    </r>
  </si>
  <si>
    <t>XII  /  V</t>
  </si>
  <si>
    <t>2024  / 2025</t>
  </si>
  <si>
    <t>Fransiskus Xaverius Dhey</t>
  </si>
  <si>
    <t>10767</t>
  </si>
  <si>
    <t>Frederikus Ferdinando Ranga</t>
  </si>
  <si>
    <t>10695</t>
  </si>
  <si>
    <t>GLORIA NOU</t>
  </si>
  <si>
    <t>10696</t>
  </si>
  <si>
    <t>GREGORIUS FALENTINO PELO</t>
  </si>
  <si>
    <t>10697</t>
  </si>
  <si>
    <t>JULIAN SATIVA TERU</t>
  </si>
  <si>
    <t>10699</t>
  </si>
  <si>
    <t>KAMILUS BERNALDINHO REDO</t>
  </si>
  <si>
    <t>10700</t>
  </si>
  <si>
    <t>KLAUDIUS KATA</t>
  </si>
  <si>
    <t>10701</t>
  </si>
  <si>
    <t>LAMBERTUS EFRENDI KESU</t>
  </si>
  <si>
    <t>10703</t>
  </si>
  <si>
    <t>LUSIA CLARITA WOGA</t>
  </si>
  <si>
    <t>10705</t>
  </si>
  <si>
    <t>MARIA ANTONILDA ULE</t>
  </si>
  <si>
    <t>10707</t>
  </si>
  <si>
    <t>MARIA ELISABETH ASKANA</t>
  </si>
  <si>
    <t>10708</t>
  </si>
  <si>
    <t>MARIA FRIDA YNA BANI</t>
  </si>
  <si>
    <t>10709</t>
  </si>
  <si>
    <t>MARIA GRENSIANA MEO</t>
  </si>
  <si>
    <t>10710</t>
  </si>
  <si>
    <t>MARIA MEO</t>
  </si>
  <si>
    <t>10711</t>
  </si>
  <si>
    <t>MARIA MIRANTI ONTA</t>
  </si>
  <si>
    <t>10712</t>
  </si>
  <si>
    <t>MARIA NATALIA SAWI</t>
  </si>
  <si>
    <t>10713</t>
  </si>
  <si>
    <t>MARIA ROSADALIMA ULE</t>
  </si>
  <si>
    <t>10715</t>
  </si>
  <si>
    <t>MARIA STEFANIA BEBHE GILI</t>
  </si>
  <si>
    <t>10716</t>
  </si>
  <si>
    <t>MARIA TRESIANA MOI</t>
  </si>
  <si>
    <t>10717</t>
  </si>
  <si>
    <t>MARIA URSULA MOGI</t>
  </si>
  <si>
    <t>10718</t>
  </si>
  <si>
    <t>MARIA YUNITA NDIRU WASI</t>
  </si>
  <si>
    <t>10719</t>
  </si>
  <si>
    <t>MARIANO MASMANTO AGO</t>
  </si>
  <si>
    <t>10720</t>
  </si>
  <si>
    <t>MARIO INOCENTIUS MBOMBA</t>
  </si>
  <si>
    <t>10723</t>
  </si>
  <si>
    <t>MARKUS PERSEVERANDO WASO</t>
  </si>
  <si>
    <t>10724</t>
  </si>
  <si>
    <t>KELAS/PROGRAM:XII TKJ 2</t>
  </si>
  <si>
    <t>Dari 24 Siswa</t>
  </si>
  <si>
    <t>KELOMPOK 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</si>
</sst>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0.0"/>
  </numFmts>
  <fonts count="41" x14ac:knownFonts="1">
    <font>
      <sz val="11"/>
      <color theme="1"/>
      <name val="Calibri"/>
      <family val="2"/>
      <charset val="1"/>
      <scheme val="minor"/>
    </font>
    <font>
      <sz val="16"/>
      <color theme="1"/>
      <name val="Calibri"/>
      <family val="2"/>
      <charset val="1"/>
      <scheme val="minor"/>
    </font>
    <font>
      <b/>
      <sz val="11"/>
      <color theme="1"/>
      <name val="Times New Roman"/>
      <family val="1"/>
    </font>
    <font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1"/>
      <name val="Arial Narrow"/>
      <family val="2"/>
    </font>
    <font>
      <b/>
      <sz val="9"/>
      <color theme="1"/>
      <name val="Arial Narrow"/>
      <family val="2"/>
    </font>
    <font>
      <sz val="11"/>
      <color theme="1"/>
      <name val="Arial"/>
      <family val="2"/>
    </font>
    <font>
      <sz val="20"/>
      <color rgb="FF00B0F0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2"/>
      <color rgb="FF000000"/>
      <name val="Calibri"/>
      <family val="2"/>
      <charset val="1"/>
    </font>
    <font>
      <sz val="16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Arial"/>
      <family val="2"/>
    </font>
    <font>
      <sz val="11"/>
      <name val="Arial Narrow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"/>
      <scheme val="minor"/>
    </font>
    <font>
      <b/>
      <sz val="14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i/>
      <sz val="11"/>
      <color theme="1"/>
      <name val="Times New Roman"/>
      <family val="1"/>
    </font>
    <font>
      <sz val="12"/>
      <name val="Arial"/>
      <family val="2"/>
    </font>
    <font>
      <sz val="11"/>
      <name val="Calibri"/>
      <family val="2"/>
      <charset val="1"/>
      <scheme val="minor"/>
    </font>
    <font>
      <b/>
      <sz val="11"/>
      <color rgb="FFFF0000"/>
      <name val="Arial Narrow"/>
      <family val="2"/>
    </font>
    <font>
      <b/>
      <sz val="11"/>
      <color theme="1"/>
      <name val="Baskerville Old Face"/>
      <family val="1"/>
    </font>
    <font>
      <sz val="11"/>
      <color theme="1"/>
      <name val="Baskerville Old Face"/>
      <family val="1"/>
    </font>
    <font>
      <b/>
      <i/>
      <sz val="12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b/>
      <sz val="14"/>
      <color rgb="FFFF0000"/>
      <name val="Arial Narrow"/>
      <family val="2"/>
    </font>
    <font>
      <sz val="11"/>
      <color rgb="FF000000"/>
      <name val="Calibri"/>
      <family val="2"/>
    </font>
    <font>
      <sz val="14"/>
      <name val="Arial"/>
      <family val="2"/>
    </font>
    <font>
      <sz val="11"/>
      <color rgb="FFFF0000"/>
      <name val="Arial"/>
      <family val="2"/>
    </font>
    <font>
      <sz val="12"/>
      <color rgb="FFFF0000"/>
      <name val="Calibri"/>
      <family val="2"/>
      <charset val="1"/>
    </font>
    <font>
      <sz val="11"/>
      <name val="Book Antiqua"/>
      <family val="1"/>
    </font>
    <font>
      <sz val="12"/>
      <color theme="1"/>
      <name val="Calibri"/>
      <family val="2"/>
      <charset val="1"/>
    </font>
    <font>
      <sz val="14"/>
      <color theme="1"/>
      <name val="Arial"/>
      <family val="2"/>
    </font>
    <font>
      <b/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1" fontId="9" fillId="0" borderId="0" applyFont="0" applyFill="0" applyBorder="0" applyAlignment="0" applyProtection="0"/>
    <xf numFmtId="0" fontId="33" fillId="0" borderId="0"/>
  </cellStyleXfs>
  <cellXfs count="121">
    <xf numFmtId="0" fontId="0" fillId="0" borderId="0" xfId="0"/>
    <xf numFmtId="0" fontId="1" fillId="0" borderId="0" xfId="0" applyFo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5" fillId="3" borderId="1" xfId="0" applyFont="1" applyFill="1" applyBorder="1"/>
    <xf numFmtId="0" fontId="2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0" applyFont="1"/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5" fillId="0" borderId="0" xfId="0" applyFont="1" applyAlignment="1">
      <alignment vertical="center"/>
    </xf>
    <xf numFmtId="0" fontId="26" fillId="0" borderId="0" xfId="0" applyFont="1"/>
    <xf numFmtId="0" fontId="28" fillId="2" borderId="14" xfId="0" applyFont="1" applyFill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0" fontId="12" fillId="0" borderId="7" xfId="0" applyFont="1" applyBorder="1"/>
    <xf numFmtId="0" fontId="30" fillId="0" borderId="16" xfId="0" applyFont="1" applyBorder="1" applyAlignment="1">
      <alignment horizontal="center" vertical="center"/>
    </xf>
    <xf numFmtId="1" fontId="12" fillId="0" borderId="16" xfId="0" applyNumberFormat="1" applyFont="1" applyBorder="1" applyAlignment="1">
      <alignment horizontal="center" vertical="center"/>
    </xf>
    <xf numFmtId="0" fontId="12" fillId="0" borderId="16" xfId="0" applyFont="1" applyBorder="1"/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24" fillId="4" borderId="3" xfId="0" applyFont="1" applyFill="1" applyBorder="1" applyAlignment="1">
      <alignment horizontal="center"/>
    </xf>
    <xf numFmtId="0" fontId="30" fillId="0" borderId="22" xfId="0" applyFont="1" applyBorder="1" applyAlignment="1">
      <alignment horizontal="center" vertical="center"/>
    </xf>
    <xf numFmtId="1" fontId="12" fillId="0" borderId="22" xfId="0" applyNumberFormat="1" applyFont="1" applyBorder="1" applyAlignment="1">
      <alignment horizontal="center" vertical="center"/>
    </xf>
    <xf numFmtId="0" fontId="12" fillId="0" borderId="22" xfId="0" applyFont="1" applyBorder="1"/>
    <xf numFmtId="0" fontId="21" fillId="0" borderId="1" xfId="0" applyFont="1" applyBorder="1" applyAlignment="1">
      <alignment horizontal="center" vertical="center"/>
    </xf>
    <xf numFmtId="0" fontId="21" fillId="0" borderId="15" xfId="0" applyFont="1" applyBorder="1" applyAlignment="1">
      <alignment vertical="center"/>
    </xf>
    <xf numFmtId="0" fontId="7" fillId="0" borderId="7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0" fillId="5" borderId="0" xfId="0" applyFill="1"/>
    <xf numFmtId="0" fontId="2" fillId="0" borderId="0" xfId="0" applyFont="1" applyAlignment="1">
      <alignment horizontal="left" vertical="center"/>
    </xf>
    <xf numFmtId="0" fontId="7" fillId="0" borderId="1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41" fontId="3" fillId="0" borderId="7" xfId="1" applyFon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34" fillId="0" borderId="24" xfId="2" applyFont="1" applyBorder="1" applyAlignment="1">
      <alignment horizontal="left"/>
    </xf>
    <xf numFmtId="2" fontId="15" fillId="0" borderId="7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37" fillId="0" borderId="24" xfId="0" applyFont="1" applyBorder="1" applyAlignment="1">
      <alignment horizontal="left" vertical="top"/>
    </xf>
    <xf numFmtId="0" fontId="0" fillId="0" borderId="7" xfId="0" quotePrefix="1" applyBorder="1"/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22" fillId="0" borderId="7" xfId="0" applyFont="1" applyBorder="1"/>
    <xf numFmtId="0" fontId="3" fillId="0" borderId="7" xfId="0" quotePrefix="1" applyFont="1" applyBorder="1" applyAlignment="1">
      <alignment horizontal="left" vertical="center"/>
    </xf>
    <xf numFmtId="0" fontId="0" fillId="0" borderId="24" xfId="0" applyBorder="1"/>
    <xf numFmtId="49" fontId="0" fillId="0" borderId="24" xfId="0" applyNumberFormat="1" applyBorder="1" applyAlignment="1">
      <alignment horizontal="center"/>
    </xf>
    <xf numFmtId="0" fontId="38" fillId="0" borderId="7" xfId="0" applyFont="1" applyBorder="1" applyAlignment="1">
      <alignment horizontal="center"/>
    </xf>
    <xf numFmtId="0" fontId="39" fillId="0" borderId="24" xfId="2" applyFont="1" applyBorder="1" applyAlignment="1">
      <alignment horizontal="left"/>
    </xf>
    <xf numFmtId="1" fontId="7" fillId="0" borderId="7" xfId="0" applyNumberFormat="1" applyFont="1" applyBorder="1" applyAlignment="1">
      <alignment horizontal="center" vertical="center"/>
    </xf>
    <xf numFmtId="0" fontId="40" fillId="0" borderId="20" xfId="0" applyFont="1" applyBorder="1" applyAlignment="1">
      <alignment horizontal="center" vertical="center"/>
    </xf>
    <xf numFmtId="0" fontId="40" fillId="0" borderId="25" xfId="0" applyFont="1" applyBorder="1" applyAlignment="1">
      <alignment horizontal="center" vertical="center"/>
    </xf>
    <xf numFmtId="0" fontId="40" fillId="0" borderId="2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textRotation="90"/>
    </xf>
    <xf numFmtId="0" fontId="15" fillId="3" borderId="8" xfId="0" applyFont="1" applyFill="1" applyBorder="1" applyAlignment="1">
      <alignment horizontal="center" textRotation="90"/>
    </xf>
    <xf numFmtId="0" fontId="15" fillId="3" borderId="9" xfId="0" applyFont="1" applyFill="1" applyBorder="1" applyAlignment="1">
      <alignment horizontal="center" textRotation="90"/>
    </xf>
    <xf numFmtId="0" fontId="24" fillId="3" borderId="2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32" fillId="3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5" fillId="0" borderId="17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1" fillId="0" borderId="7" xfId="0" applyFont="1" applyBorder="1" applyAlignment="1">
      <alignment vertical="center" wrapText="1"/>
    </xf>
    <xf numFmtId="0" fontId="12" fillId="0" borderId="2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1" fillId="0" borderId="22" xfId="0" applyFont="1" applyBorder="1" applyAlignment="1">
      <alignment vertical="center" wrapText="1"/>
    </xf>
    <xf numFmtId="0" fontId="29" fillId="0" borderId="2" xfId="0" applyFont="1" applyBorder="1" applyAlignment="1">
      <alignment horizontal="left" vertical="center"/>
    </xf>
    <xf numFmtId="0" fontId="29" fillId="0" borderId="3" xfId="0" applyFont="1" applyBorder="1" applyAlignment="1">
      <alignment horizontal="left" vertical="center"/>
    </xf>
    <xf numFmtId="0" fontId="29" fillId="0" borderId="4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31" fillId="0" borderId="16" xfId="0" applyFont="1" applyBorder="1" applyAlignment="1">
      <alignment vertical="center" wrapText="1"/>
    </xf>
    <xf numFmtId="0" fontId="31" fillId="0" borderId="18" xfId="0" applyFont="1" applyBorder="1" applyAlignment="1">
      <alignment horizontal="left" vertical="center" wrapText="1"/>
    </xf>
    <xf numFmtId="0" fontId="31" fillId="0" borderId="19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1" fontId="29" fillId="0" borderId="12" xfId="0" applyNumberFormat="1" applyFont="1" applyBorder="1" applyAlignment="1">
      <alignment horizontal="center" vertical="center"/>
    </xf>
    <xf numFmtId="1" fontId="29" fillId="0" borderId="13" xfId="0" applyNumberFormat="1" applyFont="1" applyBorder="1" applyAlignment="1">
      <alignment horizontal="center" vertical="center"/>
    </xf>
    <xf numFmtId="164" fontId="27" fillId="0" borderId="2" xfId="0" applyNumberFormat="1" applyFont="1" applyBorder="1" applyAlignment="1">
      <alignment horizontal="center" vertical="center"/>
    </xf>
    <xf numFmtId="164" fontId="27" fillId="0" borderId="3" xfId="0" applyNumberFormat="1" applyFont="1" applyBorder="1" applyAlignment="1">
      <alignment horizontal="center" vertical="center"/>
    </xf>
    <xf numFmtId="164" fontId="27" fillId="0" borderId="4" xfId="0" applyNumberFormat="1" applyFont="1" applyBorder="1" applyAlignment="1">
      <alignment horizontal="center" vertical="center"/>
    </xf>
    <xf numFmtId="0" fontId="31" fillId="0" borderId="20" xfId="0" applyFont="1" applyBorder="1" applyAlignment="1">
      <alignment horizontal="left" vertical="center" wrapText="1"/>
    </xf>
    <xf numFmtId="0" fontId="31" fillId="0" borderId="21" xfId="0" applyFont="1" applyBorder="1" applyAlignment="1">
      <alignment horizontal="left" vertical="center" wrapText="1"/>
    </xf>
  </cellXfs>
  <cellStyles count="3">
    <cellStyle name="Comma [0]" xfId="1" builtinId="6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NILAI%20RAPORT\terbilang.xla" TargetMode="External"/><Relationship Id="rId1" Type="http://schemas.openxmlformats.org/officeDocument/2006/relationships/externalLinkPath" Target="/NILAI%20RAPORT/terbilang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terbilang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34"/>
  <sheetViews>
    <sheetView topLeftCell="A7" zoomScale="96" zoomScaleNormal="96" workbookViewId="0">
      <pane xSplit="3" topLeftCell="BG1" activePane="topRight" state="frozen"/>
      <selection activeCell="A3" sqref="A3"/>
      <selection pane="topRight" activeCell="BT20" sqref="BT20"/>
    </sheetView>
  </sheetViews>
  <sheetFormatPr defaultRowHeight="15" x14ac:dyDescent="0.25"/>
  <cols>
    <col min="1" max="1" width="3.7109375" customWidth="1"/>
    <col min="2" max="2" width="60.5703125" customWidth="1"/>
    <col min="3" max="3" width="2.85546875" customWidth="1"/>
    <col min="4" max="4" width="9.140625" customWidth="1"/>
    <col min="5" max="5" width="6.7109375" customWidth="1"/>
    <col min="6" max="6" width="16.140625" bestFit="1" customWidth="1"/>
    <col min="7" max="7" width="14.140625" bestFit="1" customWidth="1"/>
    <col min="8" max="8" width="9.140625" customWidth="1"/>
    <col min="10" max="10" width="16.140625" bestFit="1" customWidth="1"/>
    <col min="11" max="11" width="14.140625" bestFit="1" customWidth="1"/>
    <col min="12" max="12" width="9.140625" customWidth="1"/>
    <col min="14" max="14" width="16.140625" bestFit="1" customWidth="1"/>
    <col min="15" max="15" width="14.140625" bestFit="1" customWidth="1"/>
    <col min="16" max="16" width="9.140625" customWidth="1"/>
    <col min="18" max="18" width="14.42578125" customWidth="1"/>
    <col min="19" max="19" width="14.140625" bestFit="1" customWidth="1"/>
    <col min="20" max="20" width="9.140625" customWidth="1"/>
    <col min="22" max="22" width="16.140625" bestFit="1" customWidth="1"/>
    <col min="23" max="23" width="14.140625" bestFit="1" customWidth="1"/>
    <col min="24" max="24" width="9.140625" customWidth="1"/>
    <col min="26" max="26" width="16.140625" bestFit="1" customWidth="1"/>
    <col min="27" max="27" width="14.140625" bestFit="1" customWidth="1"/>
    <col min="28" max="28" width="9.140625" customWidth="1"/>
    <col min="29" max="29" width="11.28515625" customWidth="1"/>
    <col min="30" max="30" width="16.140625" bestFit="1" customWidth="1"/>
    <col min="31" max="31" width="14.140625" bestFit="1" customWidth="1"/>
    <col min="32" max="32" width="9.140625" customWidth="1"/>
    <col min="34" max="34" width="14.7109375" customWidth="1"/>
    <col min="35" max="35" width="14.140625" bestFit="1" customWidth="1"/>
    <col min="36" max="36" width="9.140625" customWidth="1"/>
    <col min="38" max="38" width="16.140625" bestFit="1" customWidth="1"/>
    <col min="39" max="39" width="14.140625" bestFit="1" customWidth="1"/>
    <col min="40" max="40" width="9.140625" customWidth="1"/>
    <col min="42" max="42" width="16.140625" bestFit="1" customWidth="1"/>
    <col min="43" max="43" width="14.140625" bestFit="1" customWidth="1"/>
    <col min="44" max="44" width="9.140625" customWidth="1"/>
    <col min="46" max="46" width="16.140625" bestFit="1" customWidth="1"/>
    <col min="47" max="47" width="14.140625" bestFit="1" customWidth="1"/>
    <col min="48" max="48" width="9.140625" customWidth="1"/>
    <col min="50" max="50" width="16.140625" bestFit="1" customWidth="1"/>
    <col min="51" max="51" width="14.140625" bestFit="1" customWidth="1"/>
    <col min="52" max="52" width="9.140625" customWidth="1"/>
    <col min="54" max="54" width="16.140625" bestFit="1" customWidth="1"/>
    <col min="55" max="55" width="14.140625" bestFit="1" customWidth="1"/>
    <col min="56" max="56" width="9.140625" customWidth="1"/>
    <col min="58" max="58" width="16.140625" bestFit="1" customWidth="1"/>
    <col min="59" max="59" width="14.140625" bestFit="1" customWidth="1"/>
    <col min="60" max="60" width="9.140625" customWidth="1"/>
    <col min="62" max="62" width="16.140625" bestFit="1" customWidth="1"/>
    <col min="63" max="63" width="16.28515625" customWidth="1"/>
    <col min="64" max="64" width="9.140625" customWidth="1"/>
    <col min="66" max="66" width="13" customWidth="1"/>
    <col min="67" max="67" width="12.5703125" customWidth="1"/>
    <col min="68" max="68" width="9.140625" customWidth="1"/>
    <col min="69" max="69" width="3.7109375" customWidth="1"/>
    <col min="70" max="70" width="47" bestFit="1" customWidth="1"/>
    <col min="71" max="71" width="11.5703125" customWidth="1"/>
    <col min="72" max="72" width="11.85546875" customWidth="1"/>
  </cols>
  <sheetData>
    <row r="1" spans="1:73" ht="26.25" x14ac:dyDescent="0.4">
      <c r="A1" s="90" t="s">
        <v>53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6"/>
      <c r="BM1" s="6"/>
      <c r="BN1" s="6"/>
      <c r="BO1" s="6"/>
      <c r="BP1" s="6"/>
      <c r="BQ1" s="6"/>
      <c r="BR1" s="6"/>
    </row>
    <row r="2" spans="1:73" ht="21.75" thickBot="1" x14ac:dyDescent="0.4">
      <c r="A2" s="1" t="s">
        <v>17</v>
      </c>
      <c r="D2" t="s">
        <v>67</v>
      </c>
      <c r="BF2" s="35"/>
      <c r="BQ2" s="1" t="s">
        <v>118</v>
      </c>
    </row>
    <row r="3" spans="1:73" ht="19.5" customHeight="1" thickTop="1" thickBot="1" x14ac:dyDescent="0.3">
      <c r="A3" s="2">
        <v>1</v>
      </c>
      <c r="B3" s="3">
        <v>2</v>
      </c>
      <c r="C3" s="2">
        <v>3</v>
      </c>
      <c r="D3" s="3">
        <v>4</v>
      </c>
      <c r="E3" s="2">
        <v>5</v>
      </c>
      <c r="F3" s="3">
        <v>6</v>
      </c>
      <c r="G3" s="2">
        <v>7</v>
      </c>
      <c r="H3" s="3">
        <v>8</v>
      </c>
      <c r="I3" s="2">
        <v>9</v>
      </c>
      <c r="J3" s="3">
        <v>10</v>
      </c>
      <c r="K3" s="2">
        <v>11</v>
      </c>
      <c r="L3" s="3">
        <v>12</v>
      </c>
      <c r="M3" s="2">
        <v>13</v>
      </c>
      <c r="N3" s="3">
        <v>14</v>
      </c>
      <c r="O3" s="2">
        <v>15</v>
      </c>
      <c r="P3" s="3">
        <v>16</v>
      </c>
      <c r="Q3" s="2">
        <v>17</v>
      </c>
      <c r="R3" s="3">
        <v>18</v>
      </c>
      <c r="S3" s="2">
        <v>19</v>
      </c>
      <c r="T3" s="3">
        <v>20</v>
      </c>
      <c r="U3" s="2">
        <v>21</v>
      </c>
      <c r="V3" s="3">
        <v>22</v>
      </c>
      <c r="W3" s="2">
        <v>23</v>
      </c>
      <c r="X3" s="3">
        <v>24</v>
      </c>
      <c r="Y3" s="2">
        <v>25</v>
      </c>
      <c r="Z3" s="3">
        <v>26</v>
      </c>
      <c r="AA3" s="2">
        <v>27</v>
      </c>
      <c r="AB3" s="3">
        <v>28</v>
      </c>
      <c r="AC3" s="2">
        <v>29</v>
      </c>
      <c r="AD3" s="3">
        <v>30</v>
      </c>
      <c r="AE3" s="2">
        <v>31</v>
      </c>
      <c r="AF3" s="3">
        <v>32</v>
      </c>
      <c r="AG3" s="2">
        <v>33</v>
      </c>
      <c r="AH3" s="3">
        <v>34</v>
      </c>
      <c r="AI3" s="2">
        <v>35</v>
      </c>
      <c r="AJ3" s="3">
        <v>36</v>
      </c>
      <c r="AK3" s="2">
        <v>37</v>
      </c>
      <c r="AL3" s="3">
        <v>38</v>
      </c>
      <c r="AM3" s="2">
        <v>39</v>
      </c>
      <c r="AN3" s="3">
        <v>40</v>
      </c>
      <c r="AO3" s="2">
        <v>41</v>
      </c>
      <c r="AP3" s="3">
        <v>42</v>
      </c>
      <c r="AQ3" s="2">
        <v>43</v>
      </c>
      <c r="AR3" s="3">
        <v>44</v>
      </c>
      <c r="AS3" s="2">
        <v>45</v>
      </c>
      <c r="AT3" s="3">
        <v>46</v>
      </c>
      <c r="AU3" s="2">
        <v>47</v>
      </c>
      <c r="AV3" s="3">
        <v>48</v>
      </c>
      <c r="AW3" s="2">
        <v>49</v>
      </c>
      <c r="AX3" s="3">
        <v>50</v>
      </c>
      <c r="AY3" s="2">
        <v>51</v>
      </c>
      <c r="AZ3" s="3">
        <v>52</v>
      </c>
      <c r="BA3" s="2">
        <v>53</v>
      </c>
      <c r="BB3" s="3">
        <v>54</v>
      </c>
      <c r="BC3" s="2">
        <v>55</v>
      </c>
      <c r="BD3" s="3">
        <v>56</v>
      </c>
      <c r="BE3" s="2">
        <v>57</v>
      </c>
      <c r="BF3" s="3">
        <v>58</v>
      </c>
      <c r="BG3" s="2">
        <v>59</v>
      </c>
      <c r="BH3" s="3">
        <v>60</v>
      </c>
      <c r="BI3" s="2">
        <v>61</v>
      </c>
      <c r="BJ3" s="3">
        <v>62</v>
      </c>
      <c r="BK3" s="2">
        <v>63</v>
      </c>
      <c r="BL3" s="3">
        <v>64</v>
      </c>
      <c r="BM3" s="2">
        <v>65</v>
      </c>
      <c r="BN3" s="3">
        <v>66</v>
      </c>
      <c r="BO3" s="2">
        <v>67</v>
      </c>
      <c r="BP3" s="3">
        <v>68</v>
      </c>
      <c r="BQ3" s="2">
        <v>69</v>
      </c>
      <c r="BR3" s="3">
        <v>70</v>
      </c>
      <c r="BS3" s="2">
        <v>71</v>
      </c>
      <c r="BT3" s="3">
        <v>72</v>
      </c>
      <c r="BU3" s="2">
        <v>73</v>
      </c>
    </row>
    <row r="4" spans="1:73" ht="19.5" customHeight="1" thickTop="1" thickBot="1" x14ac:dyDescent="0.35">
      <c r="A4" s="88" t="s">
        <v>0</v>
      </c>
      <c r="B4" s="88" t="s">
        <v>1</v>
      </c>
      <c r="C4" s="75" t="s">
        <v>18</v>
      </c>
      <c r="D4" s="75" t="s">
        <v>2</v>
      </c>
      <c r="E4" s="92" t="s">
        <v>3</v>
      </c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12"/>
      <c r="AC4" s="93" t="s">
        <v>4</v>
      </c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13"/>
      <c r="AO4" s="74" t="s">
        <v>48</v>
      </c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14"/>
      <c r="BA4" s="74" t="s">
        <v>47</v>
      </c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14"/>
      <c r="BM4" s="14"/>
      <c r="BN4" s="14"/>
      <c r="BO4" s="14"/>
      <c r="BP4" s="14"/>
      <c r="BQ4" s="88" t="s">
        <v>0</v>
      </c>
      <c r="BR4" s="88" t="s">
        <v>1</v>
      </c>
      <c r="BS4" s="78" t="s">
        <v>19</v>
      </c>
      <c r="BT4" s="79"/>
      <c r="BU4" s="82" t="s">
        <v>20</v>
      </c>
    </row>
    <row r="5" spans="1:73" ht="19.5" customHeight="1" thickTop="1" thickBot="1" x14ac:dyDescent="0.35">
      <c r="A5" s="88"/>
      <c r="B5" s="88"/>
      <c r="C5" s="76"/>
      <c r="D5" s="76"/>
      <c r="E5" s="85" t="s">
        <v>5</v>
      </c>
      <c r="F5" s="86"/>
      <c r="G5" s="86"/>
      <c r="H5" s="15"/>
      <c r="I5" s="87" t="s">
        <v>6</v>
      </c>
      <c r="J5" s="87"/>
      <c r="K5" s="87"/>
      <c r="L5" s="15"/>
      <c r="M5" s="87" t="s">
        <v>7</v>
      </c>
      <c r="N5" s="87"/>
      <c r="O5" s="87"/>
      <c r="P5" s="15"/>
      <c r="Q5" s="87" t="s">
        <v>8</v>
      </c>
      <c r="R5" s="87"/>
      <c r="S5" s="87"/>
      <c r="T5" s="15"/>
      <c r="U5" s="87" t="s">
        <v>9</v>
      </c>
      <c r="V5" s="87"/>
      <c r="W5" s="87"/>
      <c r="X5" s="15"/>
      <c r="Y5" s="87" t="s">
        <v>10</v>
      </c>
      <c r="Z5" s="87"/>
      <c r="AA5" s="87"/>
      <c r="AB5" s="15"/>
      <c r="AC5" s="87" t="s">
        <v>11</v>
      </c>
      <c r="AD5" s="87"/>
      <c r="AE5" s="87"/>
      <c r="AF5" s="15"/>
      <c r="AG5" s="91" t="s">
        <v>12</v>
      </c>
      <c r="AH5" s="91"/>
      <c r="AI5" s="91"/>
      <c r="AJ5" s="27"/>
      <c r="AK5" s="87" t="s">
        <v>13</v>
      </c>
      <c r="AL5" s="87"/>
      <c r="AM5" s="87"/>
      <c r="AN5" s="15"/>
      <c r="AO5" s="87" t="s">
        <v>14</v>
      </c>
      <c r="AP5" s="87"/>
      <c r="AQ5" s="87"/>
      <c r="AR5" s="15"/>
      <c r="AS5" s="87" t="s">
        <v>15</v>
      </c>
      <c r="AT5" s="87"/>
      <c r="AU5" s="87"/>
      <c r="AV5" s="15"/>
      <c r="AW5" s="87" t="s">
        <v>62</v>
      </c>
      <c r="AX5" s="87"/>
      <c r="AY5" s="87"/>
      <c r="AZ5" s="15"/>
      <c r="BA5" s="89" t="s">
        <v>63</v>
      </c>
      <c r="BB5" s="89"/>
      <c r="BC5" s="89"/>
      <c r="BD5" s="15"/>
      <c r="BE5" s="89" t="s">
        <v>64</v>
      </c>
      <c r="BF5" s="89"/>
      <c r="BG5" s="89"/>
      <c r="BH5" s="15"/>
      <c r="BI5" s="89" t="s">
        <v>65</v>
      </c>
      <c r="BJ5" s="89"/>
      <c r="BK5" s="89"/>
      <c r="BL5" s="15"/>
      <c r="BM5" s="89" t="s">
        <v>66</v>
      </c>
      <c r="BN5" s="89"/>
      <c r="BO5" s="89"/>
      <c r="BP5" s="15"/>
      <c r="BQ5" s="88"/>
      <c r="BR5" s="88"/>
      <c r="BS5" s="80"/>
      <c r="BT5" s="81"/>
      <c r="BU5" s="83"/>
    </row>
    <row r="6" spans="1:73" ht="19.5" customHeight="1" thickTop="1" thickBot="1" x14ac:dyDescent="0.3">
      <c r="A6" s="88"/>
      <c r="B6" s="88"/>
      <c r="C6" s="77"/>
      <c r="D6" s="77"/>
      <c r="E6" s="5" t="s">
        <v>16</v>
      </c>
      <c r="F6" s="4" t="s">
        <v>45</v>
      </c>
      <c r="G6" s="4" t="s">
        <v>46</v>
      </c>
      <c r="H6" s="4" t="s">
        <v>44</v>
      </c>
      <c r="I6" s="5" t="s">
        <v>16</v>
      </c>
      <c r="J6" s="4" t="s">
        <v>45</v>
      </c>
      <c r="K6" s="4" t="s">
        <v>46</v>
      </c>
      <c r="L6" s="4" t="s">
        <v>44</v>
      </c>
      <c r="M6" s="5" t="s">
        <v>16</v>
      </c>
      <c r="N6" s="4" t="s">
        <v>45</v>
      </c>
      <c r="O6" s="4" t="s">
        <v>46</v>
      </c>
      <c r="P6" s="4" t="s">
        <v>44</v>
      </c>
      <c r="Q6" s="5" t="s">
        <v>16</v>
      </c>
      <c r="R6" s="4" t="s">
        <v>45</v>
      </c>
      <c r="S6" s="4" t="s">
        <v>46</v>
      </c>
      <c r="T6" s="4" t="s">
        <v>44</v>
      </c>
      <c r="U6" s="5" t="s">
        <v>16</v>
      </c>
      <c r="V6" s="4" t="s">
        <v>45</v>
      </c>
      <c r="W6" s="4" t="s">
        <v>46</v>
      </c>
      <c r="X6" s="4" t="s">
        <v>44</v>
      </c>
      <c r="Y6" s="5" t="s">
        <v>16</v>
      </c>
      <c r="Z6" s="4" t="s">
        <v>45</v>
      </c>
      <c r="AA6" s="4" t="s">
        <v>46</v>
      </c>
      <c r="AB6" s="4" t="s">
        <v>44</v>
      </c>
      <c r="AC6" s="5" t="s">
        <v>16</v>
      </c>
      <c r="AD6" s="4" t="s">
        <v>45</v>
      </c>
      <c r="AE6" s="4" t="s">
        <v>46</v>
      </c>
      <c r="AF6" s="4" t="s">
        <v>44</v>
      </c>
      <c r="AG6" s="25" t="s">
        <v>16</v>
      </c>
      <c r="AH6" s="26" t="s">
        <v>45</v>
      </c>
      <c r="AI6" s="26" t="s">
        <v>46</v>
      </c>
      <c r="AJ6" s="26" t="s">
        <v>44</v>
      </c>
      <c r="AK6" s="5" t="s">
        <v>16</v>
      </c>
      <c r="AL6" s="4" t="s">
        <v>45</v>
      </c>
      <c r="AM6" s="4" t="s">
        <v>46</v>
      </c>
      <c r="AN6" s="4" t="s">
        <v>44</v>
      </c>
      <c r="AO6" s="5" t="s">
        <v>16</v>
      </c>
      <c r="AP6" s="4" t="s">
        <v>45</v>
      </c>
      <c r="AQ6" s="4" t="s">
        <v>46</v>
      </c>
      <c r="AR6" s="4" t="s">
        <v>44</v>
      </c>
      <c r="AS6" s="5" t="s">
        <v>16</v>
      </c>
      <c r="AT6" s="4" t="s">
        <v>45</v>
      </c>
      <c r="AU6" s="4" t="s">
        <v>46</v>
      </c>
      <c r="AV6" s="4" t="s">
        <v>44</v>
      </c>
      <c r="AW6" s="5" t="s">
        <v>16</v>
      </c>
      <c r="AX6" s="4" t="s">
        <v>45</v>
      </c>
      <c r="AY6" s="4" t="s">
        <v>46</v>
      </c>
      <c r="AZ6" s="4" t="s">
        <v>44</v>
      </c>
      <c r="BA6" s="5" t="s">
        <v>16</v>
      </c>
      <c r="BB6" s="4" t="s">
        <v>45</v>
      </c>
      <c r="BC6" s="4" t="s">
        <v>46</v>
      </c>
      <c r="BD6" s="4" t="s">
        <v>44</v>
      </c>
      <c r="BE6" s="5" t="s">
        <v>16</v>
      </c>
      <c r="BF6" s="4" t="s">
        <v>45</v>
      </c>
      <c r="BG6" s="4" t="s">
        <v>46</v>
      </c>
      <c r="BH6" s="4" t="s">
        <v>44</v>
      </c>
      <c r="BI6" s="5" t="s">
        <v>16</v>
      </c>
      <c r="BJ6" s="4" t="s">
        <v>45</v>
      </c>
      <c r="BK6" s="4" t="s">
        <v>46</v>
      </c>
      <c r="BL6" s="4" t="s">
        <v>44</v>
      </c>
      <c r="BM6" s="5" t="s">
        <v>16</v>
      </c>
      <c r="BN6" s="4" t="s">
        <v>45</v>
      </c>
      <c r="BO6" s="4" t="s">
        <v>46</v>
      </c>
      <c r="BP6" s="4" t="s">
        <v>44</v>
      </c>
      <c r="BQ6" s="88"/>
      <c r="BR6" s="88"/>
      <c r="BS6" s="7" t="s">
        <v>21</v>
      </c>
      <c r="BT6" s="7" t="s">
        <v>22</v>
      </c>
      <c r="BU6" s="84"/>
    </row>
    <row r="7" spans="1:73" ht="18.75" thickTop="1" x14ac:dyDescent="0.25">
      <c r="A7" s="38">
        <v>1</v>
      </c>
      <c r="B7" s="66" t="s">
        <v>70</v>
      </c>
      <c r="C7" s="67"/>
      <c r="D7" s="67" t="s">
        <v>71</v>
      </c>
      <c r="E7" s="39"/>
      <c r="F7" s="68">
        <v>78</v>
      </c>
      <c r="G7" s="68">
        <v>78</v>
      </c>
      <c r="H7" s="68">
        <v>78</v>
      </c>
      <c r="I7" s="39"/>
      <c r="J7" s="68">
        <v>76</v>
      </c>
      <c r="K7" s="68">
        <v>78</v>
      </c>
      <c r="L7" s="68">
        <v>76</v>
      </c>
      <c r="M7" s="39"/>
      <c r="N7" s="39">
        <v>78</v>
      </c>
      <c r="O7" s="42">
        <v>78</v>
      </c>
      <c r="P7" s="39">
        <v>78</v>
      </c>
      <c r="Q7" s="39"/>
      <c r="R7" s="43">
        <v>78</v>
      </c>
      <c r="S7" s="44">
        <v>78</v>
      </c>
      <c r="T7" s="43">
        <v>78</v>
      </c>
      <c r="U7" s="39"/>
      <c r="V7" s="45"/>
      <c r="W7" s="45"/>
      <c r="X7" s="40"/>
      <c r="Y7" s="39"/>
      <c r="Z7" s="42">
        <v>70</v>
      </c>
      <c r="AA7" s="40">
        <v>71</v>
      </c>
      <c r="AB7" s="42">
        <v>70</v>
      </c>
      <c r="AC7" s="39"/>
      <c r="AD7" s="68"/>
      <c r="AE7" s="68"/>
      <c r="AF7" s="42"/>
      <c r="AG7" s="39"/>
      <c r="AH7" s="45"/>
      <c r="AI7" s="47"/>
      <c r="AJ7" s="40"/>
      <c r="AK7" s="39"/>
      <c r="AL7" s="48"/>
      <c r="AM7" s="40"/>
      <c r="AN7" s="42"/>
      <c r="AO7" s="39"/>
      <c r="AP7" s="40"/>
      <c r="AQ7" s="44"/>
      <c r="AR7" s="40"/>
      <c r="AS7" s="39"/>
      <c r="AT7" s="45"/>
      <c r="AU7" s="45"/>
      <c r="AV7" s="40"/>
      <c r="AW7" s="39"/>
      <c r="AX7" s="45"/>
      <c r="AY7" s="40"/>
      <c r="AZ7" s="40"/>
      <c r="BA7" s="39"/>
      <c r="BB7" s="45">
        <v>77</v>
      </c>
      <c r="BC7" s="40">
        <v>77</v>
      </c>
      <c r="BD7" s="45">
        <v>77</v>
      </c>
      <c r="BE7" s="39">
        <v>75</v>
      </c>
      <c r="BF7" s="45">
        <v>77</v>
      </c>
      <c r="BG7" s="40">
        <v>79</v>
      </c>
      <c r="BH7" s="45">
        <v>77</v>
      </c>
      <c r="BI7" s="39">
        <v>75</v>
      </c>
      <c r="BJ7" s="45">
        <v>79</v>
      </c>
      <c r="BK7" s="40">
        <v>80</v>
      </c>
      <c r="BL7" s="45">
        <v>80</v>
      </c>
      <c r="BM7" s="39"/>
      <c r="BN7" s="45">
        <v>80</v>
      </c>
      <c r="BO7" s="40">
        <v>78</v>
      </c>
      <c r="BP7" s="45">
        <v>80</v>
      </c>
      <c r="BQ7" s="40">
        <v>2</v>
      </c>
      <c r="BR7" s="69"/>
      <c r="BS7" s="51">
        <f>F7+G7+H7+J7+K7+L7+N7+O7+P7+R7+S7+T7+V7+W7+X7+Z7+AA7+AB7+AD7+AE7+AF7+AL7+AM7+AN7+AP7+AQ7+AR7+AT7+AU7+AV7+AX7+AY7+AZ7+BB7+BC7+BD7+BF7+BG7+BH7+BJ7+BK7+BL7</f>
        <v>1846</v>
      </c>
      <c r="BT7" s="51">
        <f>BS7/24</f>
        <v>76.916666666666671</v>
      </c>
      <c r="BU7" s="52">
        <f t="shared" ref="BU7:BU30" si="0">RANK(BT7,$BT$7:$BT$34,0)</f>
        <v>19</v>
      </c>
    </row>
    <row r="8" spans="1:73" ht="18" x14ac:dyDescent="0.25">
      <c r="A8" s="40">
        <v>2</v>
      </c>
      <c r="B8" s="66" t="s">
        <v>72</v>
      </c>
      <c r="C8" s="67"/>
      <c r="D8" s="67" t="s">
        <v>73</v>
      </c>
      <c r="E8" s="39"/>
      <c r="F8" s="68">
        <v>78</v>
      </c>
      <c r="G8" s="68">
        <v>79</v>
      </c>
      <c r="H8" s="68">
        <v>78</v>
      </c>
      <c r="I8" s="39"/>
      <c r="J8" s="68">
        <v>76</v>
      </c>
      <c r="K8" s="68">
        <v>78</v>
      </c>
      <c r="L8" s="68">
        <v>76</v>
      </c>
      <c r="M8" s="39"/>
      <c r="N8" s="39">
        <v>78</v>
      </c>
      <c r="O8" s="42">
        <v>76</v>
      </c>
      <c r="P8" s="39">
        <v>78</v>
      </c>
      <c r="Q8" s="39"/>
      <c r="R8" s="45">
        <v>82</v>
      </c>
      <c r="S8" s="45">
        <v>70</v>
      </c>
      <c r="T8" s="45">
        <v>82</v>
      </c>
      <c r="U8" s="39"/>
      <c r="V8" s="45"/>
      <c r="W8" s="45"/>
      <c r="X8" s="40"/>
      <c r="Y8" s="39"/>
      <c r="Z8" s="42">
        <v>71</v>
      </c>
      <c r="AA8" s="40">
        <v>71</v>
      </c>
      <c r="AB8" s="42">
        <v>71</v>
      </c>
      <c r="AC8" s="39"/>
      <c r="AD8" s="68"/>
      <c r="AE8" s="68"/>
      <c r="AF8" s="42"/>
      <c r="AG8" s="39"/>
      <c r="AH8" s="45"/>
      <c r="AI8" s="47"/>
      <c r="AJ8" s="40"/>
      <c r="AK8" s="39"/>
      <c r="AL8" s="48"/>
      <c r="AM8" s="40"/>
      <c r="AN8" s="42"/>
      <c r="AO8" s="39"/>
      <c r="AP8" s="40"/>
      <c r="AQ8" s="40"/>
      <c r="AR8" s="40"/>
      <c r="AS8" s="39"/>
      <c r="AT8" s="45"/>
      <c r="AU8" s="45"/>
      <c r="AV8" s="40"/>
      <c r="AW8" s="39"/>
      <c r="AX8" s="45"/>
      <c r="AY8" s="40"/>
      <c r="AZ8" s="40"/>
      <c r="BA8" s="39"/>
      <c r="BB8" s="45">
        <v>77</v>
      </c>
      <c r="BC8" s="40">
        <v>77</v>
      </c>
      <c r="BD8" s="45">
        <v>77</v>
      </c>
      <c r="BE8" s="39"/>
      <c r="BF8" s="70">
        <v>78</v>
      </c>
      <c r="BG8" s="40">
        <v>75</v>
      </c>
      <c r="BH8" s="70">
        <v>78</v>
      </c>
      <c r="BI8" s="39"/>
      <c r="BJ8" s="45">
        <v>78</v>
      </c>
      <c r="BK8" s="40">
        <v>78</v>
      </c>
      <c r="BL8" s="45">
        <v>82</v>
      </c>
      <c r="BM8" s="39"/>
      <c r="BN8" s="45">
        <v>80</v>
      </c>
      <c r="BO8" s="40">
        <v>78</v>
      </c>
      <c r="BP8" s="45">
        <v>80</v>
      </c>
      <c r="BQ8" s="40">
        <v>3</v>
      </c>
      <c r="BR8" s="69"/>
      <c r="BS8" s="51">
        <f t="shared" ref="BS8:BS22" si="1">F8+G8+H8+J8+K8+L8+N8+O8+P8+R8+S8+T8+V8+W8+X8+Z8+AA8+AB8+AD8+AE8+AF8+AL8+AM8+AN8+AP8+AQ8+AR8+AT8+AU8+AV8+AX8+AY8+AZ8+BB8+BC8+BD8+BF8+BG8+BH8+BJ8+BK8+BL8</f>
        <v>1844</v>
      </c>
      <c r="BT8" s="51">
        <f t="shared" ref="BT8:BT30" si="2">BS8/24</f>
        <v>76.833333333333329</v>
      </c>
      <c r="BU8" s="52">
        <f t="shared" si="0"/>
        <v>20</v>
      </c>
    </row>
    <row r="9" spans="1:73" ht="18" x14ac:dyDescent="0.25">
      <c r="A9" s="38">
        <v>3</v>
      </c>
      <c r="B9" s="66" t="s">
        <v>74</v>
      </c>
      <c r="C9" s="67"/>
      <c r="D9" s="67" t="s">
        <v>75</v>
      </c>
      <c r="E9" s="39"/>
      <c r="F9" s="68">
        <v>76</v>
      </c>
      <c r="G9" s="68">
        <v>78</v>
      </c>
      <c r="H9" s="68">
        <v>76</v>
      </c>
      <c r="I9" s="39"/>
      <c r="J9" s="68">
        <v>77</v>
      </c>
      <c r="K9" s="68">
        <v>70</v>
      </c>
      <c r="L9" s="68">
        <v>77</v>
      </c>
      <c r="M9" s="39"/>
      <c r="N9" s="39">
        <v>76</v>
      </c>
      <c r="O9" s="42">
        <v>75</v>
      </c>
      <c r="P9" s="39">
        <v>76</v>
      </c>
      <c r="Q9" s="39"/>
      <c r="R9" s="45">
        <v>84</v>
      </c>
      <c r="S9" s="45">
        <v>70</v>
      </c>
      <c r="T9" s="45">
        <v>84</v>
      </c>
      <c r="U9" s="39"/>
      <c r="V9" s="45"/>
      <c r="W9" s="45"/>
      <c r="X9" s="40"/>
      <c r="Y9" s="39"/>
      <c r="Z9" s="42">
        <v>78</v>
      </c>
      <c r="AA9" s="40">
        <v>72</v>
      </c>
      <c r="AB9" s="42">
        <v>78</v>
      </c>
      <c r="AC9" s="39"/>
      <c r="AD9" s="68"/>
      <c r="AE9" s="68"/>
      <c r="AF9" s="42"/>
      <c r="AG9" s="39"/>
      <c r="AH9" s="45"/>
      <c r="AI9" s="47"/>
      <c r="AJ9" s="40"/>
      <c r="AK9" s="39"/>
      <c r="AL9" s="48"/>
      <c r="AM9" s="40"/>
      <c r="AN9" s="42"/>
      <c r="AO9" s="39"/>
      <c r="AP9" s="53"/>
      <c r="AQ9" s="53"/>
      <c r="AR9" s="53"/>
      <c r="AS9" s="39"/>
      <c r="AT9" s="45"/>
      <c r="AU9" s="45"/>
      <c r="AV9" s="40"/>
      <c r="AW9" s="39"/>
      <c r="AX9" s="45"/>
      <c r="AY9" s="40"/>
      <c r="AZ9" s="40"/>
      <c r="BA9" s="39"/>
      <c r="BB9" s="45">
        <v>85</v>
      </c>
      <c r="BC9" s="40">
        <v>84</v>
      </c>
      <c r="BD9" s="45">
        <v>82</v>
      </c>
      <c r="BE9" s="39"/>
      <c r="BF9" s="45">
        <v>85</v>
      </c>
      <c r="BG9" s="40">
        <v>84</v>
      </c>
      <c r="BH9" s="45">
        <v>82</v>
      </c>
      <c r="BI9" s="39"/>
      <c r="BJ9" s="45">
        <v>80</v>
      </c>
      <c r="BK9" s="40">
        <v>82</v>
      </c>
      <c r="BL9" s="45">
        <v>80</v>
      </c>
      <c r="BM9" s="39"/>
      <c r="BN9" s="45">
        <v>85</v>
      </c>
      <c r="BO9" s="40">
        <v>80</v>
      </c>
      <c r="BP9" s="45">
        <v>85</v>
      </c>
      <c r="BQ9" s="40">
        <v>5</v>
      </c>
      <c r="BR9" s="69"/>
      <c r="BS9" s="51">
        <f t="shared" si="1"/>
        <v>1891</v>
      </c>
      <c r="BT9" s="51">
        <f t="shared" si="2"/>
        <v>78.791666666666671</v>
      </c>
      <c r="BU9" s="52">
        <f t="shared" si="0"/>
        <v>8</v>
      </c>
    </row>
    <row r="10" spans="1:73" ht="18" x14ac:dyDescent="0.25">
      <c r="A10" s="40">
        <v>4</v>
      </c>
      <c r="B10" s="66" t="s">
        <v>76</v>
      </c>
      <c r="C10" s="67"/>
      <c r="D10" s="67" t="s">
        <v>77</v>
      </c>
      <c r="E10" s="39"/>
      <c r="F10" s="68">
        <v>78</v>
      </c>
      <c r="G10" s="68">
        <v>80</v>
      </c>
      <c r="H10" s="68">
        <v>78</v>
      </c>
      <c r="I10" s="39"/>
      <c r="J10" s="68">
        <v>76</v>
      </c>
      <c r="K10" s="68">
        <v>70</v>
      </c>
      <c r="L10" s="68">
        <v>76</v>
      </c>
      <c r="M10" s="39"/>
      <c r="N10" s="39">
        <v>80</v>
      </c>
      <c r="O10" s="45">
        <v>78</v>
      </c>
      <c r="P10" s="39">
        <v>80</v>
      </c>
      <c r="Q10" s="39"/>
      <c r="R10" s="45">
        <v>86</v>
      </c>
      <c r="S10" s="45">
        <v>70</v>
      </c>
      <c r="T10" s="45">
        <v>86</v>
      </c>
      <c r="U10" s="39"/>
      <c r="V10" s="45"/>
      <c r="W10" s="45"/>
      <c r="X10" s="40"/>
      <c r="Y10" s="39"/>
      <c r="Z10" s="45">
        <v>80</v>
      </c>
      <c r="AA10" s="40">
        <v>80</v>
      </c>
      <c r="AB10" s="45">
        <v>80</v>
      </c>
      <c r="AC10" s="39"/>
      <c r="AD10" s="68"/>
      <c r="AE10" s="68"/>
      <c r="AF10" s="45"/>
      <c r="AG10" s="39"/>
      <c r="AH10" s="45"/>
      <c r="AI10" s="47"/>
      <c r="AJ10" s="40"/>
      <c r="AK10" s="39"/>
      <c r="AL10" s="48"/>
      <c r="AM10" s="40"/>
      <c r="AN10" s="45"/>
      <c r="AO10" s="39"/>
      <c r="AP10" s="53"/>
      <c r="AQ10" s="53"/>
      <c r="AR10" s="53"/>
      <c r="AS10" s="39"/>
      <c r="AT10" s="45"/>
      <c r="AU10" s="45"/>
      <c r="AV10" s="40"/>
      <c r="AW10" s="39"/>
      <c r="AX10" s="45"/>
      <c r="AY10" s="40"/>
      <c r="AZ10" s="40"/>
      <c r="BA10" s="39"/>
      <c r="BB10" s="45">
        <v>82</v>
      </c>
      <c r="BC10" s="40">
        <v>82</v>
      </c>
      <c r="BD10" s="45">
        <v>82</v>
      </c>
      <c r="BE10" s="39"/>
      <c r="BF10" s="45">
        <v>80</v>
      </c>
      <c r="BG10" s="40">
        <v>79</v>
      </c>
      <c r="BH10" s="45">
        <v>80</v>
      </c>
      <c r="BI10" s="39"/>
      <c r="BJ10" s="45">
        <v>80</v>
      </c>
      <c r="BK10" s="40">
        <v>80</v>
      </c>
      <c r="BL10" s="45">
        <v>80</v>
      </c>
      <c r="BM10" s="39"/>
      <c r="BN10" s="45">
        <v>87</v>
      </c>
      <c r="BO10" s="40">
        <v>80</v>
      </c>
      <c r="BP10" s="45">
        <v>87</v>
      </c>
      <c r="BQ10" s="40">
        <v>6</v>
      </c>
      <c r="BR10" s="69"/>
      <c r="BS10" s="51">
        <f t="shared" si="1"/>
        <v>1903</v>
      </c>
      <c r="BT10" s="51">
        <f t="shared" si="2"/>
        <v>79.291666666666671</v>
      </c>
      <c r="BU10" s="52">
        <f t="shared" si="0"/>
        <v>4</v>
      </c>
    </row>
    <row r="11" spans="1:73" ht="18" x14ac:dyDescent="0.25">
      <c r="A11" s="38">
        <v>5</v>
      </c>
      <c r="B11" s="66" t="s">
        <v>78</v>
      </c>
      <c r="C11" s="67"/>
      <c r="D11" s="67" t="s">
        <v>79</v>
      </c>
      <c r="E11" s="39"/>
      <c r="F11" s="68">
        <v>77</v>
      </c>
      <c r="G11" s="68">
        <v>79</v>
      </c>
      <c r="H11" s="68">
        <v>77</v>
      </c>
      <c r="I11" s="39"/>
      <c r="J11" s="68">
        <v>75</v>
      </c>
      <c r="K11" s="68">
        <v>70</v>
      </c>
      <c r="L11" s="68">
        <v>75</v>
      </c>
      <c r="M11" s="39"/>
      <c r="N11" s="39">
        <v>77</v>
      </c>
      <c r="O11" s="45">
        <v>76</v>
      </c>
      <c r="P11" s="39">
        <v>77</v>
      </c>
      <c r="Q11" s="39"/>
      <c r="R11" s="45">
        <v>80</v>
      </c>
      <c r="S11" s="45">
        <v>68</v>
      </c>
      <c r="T11" s="45">
        <v>80</v>
      </c>
      <c r="U11" s="39"/>
      <c r="V11" s="45"/>
      <c r="W11" s="45"/>
      <c r="X11" s="40"/>
      <c r="Y11" s="39"/>
      <c r="Z11" s="45">
        <v>70</v>
      </c>
      <c r="AA11" s="40">
        <v>78</v>
      </c>
      <c r="AB11" s="45">
        <v>70</v>
      </c>
      <c r="AC11" s="39"/>
      <c r="AD11" s="68"/>
      <c r="AE11" s="68"/>
      <c r="AF11" s="45"/>
      <c r="AG11" s="39"/>
      <c r="AH11" s="45"/>
      <c r="AI11" s="47"/>
      <c r="AJ11" s="40"/>
      <c r="AK11" s="39"/>
      <c r="AL11" s="48"/>
      <c r="AM11" s="40"/>
      <c r="AN11" s="45"/>
      <c r="AO11" s="39"/>
      <c r="AP11" s="40"/>
      <c r="AQ11" s="40"/>
      <c r="AR11" s="40"/>
      <c r="AS11" s="39"/>
      <c r="AT11" s="45"/>
      <c r="AU11" s="45"/>
      <c r="AV11" s="40"/>
      <c r="AW11" s="39"/>
      <c r="AX11" s="45"/>
      <c r="AY11" s="40"/>
      <c r="AZ11" s="40"/>
      <c r="BA11" s="39"/>
      <c r="BB11" s="45">
        <v>76</v>
      </c>
      <c r="BC11" s="40">
        <v>75</v>
      </c>
      <c r="BD11" s="45">
        <v>76</v>
      </c>
      <c r="BE11" s="39"/>
      <c r="BF11" s="45">
        <v>77</v>
      </c>
      <c r="BG11" s="40">
        <v>76</v>
      </c>
      <c r="BH11" s="45">
        <v>77</v>
      </c>
      <c r="BI11" s="39"/>
      <c r="BJ11" s="45">
        <v>78</v>
      </c>
      <c r="BK11" s="40">
        <v>77</v>
      </c>
      <c r="BL11" s="45">
        <v>78</v>
      </c>
      <c r="BM11" s="39"/>
      <c r="BN11" s="45">
        <v>80</v>
      </c>
      <c r="BO11" s="40">
        <v>78</v>
      </c>
      <c r="BP11" s="45">
        <v>80</v>
      </c>
      <c r="BQ11" s="40">
        <v>8</v>
      </c>
      <c r="BR11" s="69"/>
      <c r="BS11" s="51">
        <f t="shared" si="1"/>
        <v>1819</v>
      </c>
      <c r="BT11" s="51">
        <f t="shared" si="2"/>
        <v>75.791666666666671</v>
      </c>
      <c r="BU11" s="52">
        <f t="shared" si="0"/>
        <v>24</v>
      </c>
    </row>
    <row r="12" spans="1:73" ht="18" x14ac:dyDescent="0.25">
      <c r="A12" s="40">
        <v>6</v>
      </c>
      <c r="B12" s="66" t="s">
        <v>80</v>
      </c>
      <c r="C12" s="67"/>
      <c r="D12" s="67" t="s">
        <v>81</v>
      </c>
      <c r="E12" s="39"/>
      <c r="F12" s="68">
        <v>78</v>
      </c>
      <c r="G12" s="68">
        <v>80</v>
      </c>
      <c r="H12" s="68">
        <v>78</v>
      </c>
      <c r="I12" s="39"/>
      <c r="J12" s="68">
        <v>76</v>
      </c>
      <c r="K12" s="68">
        <v>80</v>
      </c>
      <c r="L12" s="68">
        <v>76</v>
      </c>
      <c r="M12" s="39"/>
      <c r="N12" s="39">
        <v>80</v>
      </c>
      <c r="O12" s="45">
        <v>77</v>
      </c>
      <c r="P12" s="39">
        <v>80</v>
      </c>
      <c r="Q12" s="39"/>
      <c r="R12" s="45">
        <v>84</v>
      </c>
      <c r="S12" s="45">
        <v>68</v>
      </c>
      <c r="T12" s="45">
        <v>84</v>
      </c>
      <c r="U12" s="39"/>
      <c r="V12" s="45"/>
      <c r="W12" s="45"/>
      <c r="X12" s="40"/>
      <c r="Y12" s="39"/>
      <c r="Z12" s="45">
        <v>72</v>
      </c>
      <c r="AA12" s="40">
        <v>79</v>
      </c>
      <c r="AB12" s="45">
        <v>72</v>
      </c>
      <c r="AC12" s="39"/>
      <c r="AD12" s="68"/>
      <c r="AE12" s="68"/>
      <c r="AF12" s="45"/>
      <c r="AG12" s="39"/>
      <c r="AH12" s="45"/>
      <c r="AI12" s="47"/>
      <c r="AJ12" s="40"/>
      <c r="AK12" s="39"/>
      <c r="AL12" s="48"/>
      <c r="AM12" s="40"/>
      <c r="AN12" s="45"/>
      <c r="AO12" s="39"/>
      <c r="AP12" s="40"/>
      <c r="AQ12" s="40"/>
      <c r="AR12" s="40"/>
      <c r="AS12" s="39"/>
      <c r="AT12" s="45"/>
      <c r="AU12" s="45"/>
      <c r="AV12" s="40"/>
      <c r="AW12" s="39"/>
      <c r="AX12" s="45"/>
      <c r="AY12" s="40"/>
      <c r="AZ12" s="40"/>
      <c r="BA12" s="39"/>
      <c r="BB12" s="45">
        <v>82</v>
      </c>
      <c r="BC12" s="40">
        <v>80</v>
      </c>
      <c r="BD12" s="45">
        <v>82</v>
      </c>
      <c r="BE12" s="39"/>
      <c r="BF12" s="45">
        <v>82</v>
      </c>
      <c r="BG12" s="40">
        <v>80</v>
      </c>
      <c r="BH12" s="45">
        <v>82</v>
      </c>
      <c r="BI12" s="39"/>
      <c r="BJ12" s="45">
        <v>77</v>
      </c>
      <c r="BK12" s="40">
        <v>77</v>
      </c>
      <c r="BL12" s="45">
        <v>77</v>
      </c>
      <c r="BM12" s="39"/>
      <c r="BN12" s="45">
        <v>85</v>
      </c>
      <c r="BO12" s="40">
        <v>78</v>
      </c>
      <c r="BP12" s="45">
        <v>85</v>
      </c>
      <c r="BQ12" s="40">
        <v>9</v>
      </c>
      <c r="BR12" s="69"/>
      <c r="BS12" s="51">
        <f t="shared" si="1"/>
        <v>1883</v>
      </c>
      <c r="BT12" s="51">
        <f t="shared" si="2"/>
        <v>78.458333333333329</v>
      </c>
      <c r="BU12" s="52">
        <f t="shared" si="0"/>
        <v>9</v>
      </c>
    </row>
    <row r="13" spans="1:73" ht="18" x14ac:dyDescent="0.25">
      <c r="A13" s="38">
        <v>7</v>
      </c>
      <c r="B13" s="66" t="s">
        <v>82</v>
      </c>
      <c r="C13" s="67"/>
      <c r="D13" s="67" t="s">
        <v>83</v>
      </c>
      <c r="E13" s="39"/>
      <c r="F13" s="68">
        <v>78</v>
      </c>
      <c r="G13" s="68">
        <v>78</v>
      </c>
      <c r="H13" s="68">
        <v>78</v>
      </c>
      <c r="I13" s="39"/>
      <c r="J13" s="68">
        <v>78</v>
      </c>
      <c r="K13" s="68">
        <v>78</v>
      </c>
      <c r="L13" s="68">
        <v>75</v>
      </c>
      <c r="M13" s="39"/>
      <c r="N13" s="39">
        <v>80</v>
      </c>
      <c r="O13" s="45">
        <v>78</v>
      </c>
      <c r="P13" s="39">
        <v>78</v>
      </c>
      <c r="Q13" s="39"/>
      <c r="R13" s="45">
        <v>83</v>
      </c>
      <c r="S13" s="45">
        <v>78</v>
      </c>
      <c r="T13" s="45">
        <v>83</v>
      </c>
      <c r="U13" s="39"/>
      <c r="V13" s="45"/>
      <c r="W13" s="45"/>
      <c r="X13" s="40"/>
      <c r="Y13" s="39"/>
      <c r="Z13" s="45">
        <v>72</v>
      </c>
      <c r="AA13" s="40">
        <v>68</v>
      </c>
      <c r="AB13" s="45">
        <v>72</v>
      </c>
      <c r="AC13" s="39"/>
      <c r="AD13" s="68"/>
      <c r="AE13" s="68"/>
      <c r="AF13" s="45"/>
      <c r="AG13" s="39"/>
      <c r="AH13" s="45"/>
      <c r="AI13" s="47"/>
      <c r="AJ13" s="40"/>
      <c r="AK13" s="39"/>
      <c r="AL13" s="48"/>
      <c r="AM13" s="40"/>
      <c r="AN13" s="45"/>
      <c r="AO13" s="39"/>
      <c r="AP13" s="40"/>
      <c r="AQ13" s="40"/>
      <c r="AR13" s="40"/>
      <c r="AS13" s="39"/>
      <c r="AT13" s="45"/>
      <c r="AU13" s="45"/>
      <c r="AV13" s="40"/>
      <c r="AW13" s="39"/>
      <c r="AX13" s="45"/>
      <c r="AY13" s="40"/>
      <c r="AZ13" s="40"/>
      <c r="BA13" s="39"/>
      <c r="BB13" s="45">
        <v>72</v>
      </c>
      <c r="BC13" s="40">
        <v>76</v>
      </c>
      <c r="BD13" s="45">
        <v>72</v>
      </c>
      <c r="BE13" s="39"/>
      <c r="BF13" s="45">
        <v>79</v>
      </c>
      <c r="BG13" s="40">
        <v>78</v>
      </c>
      <c r="BH13" s="45">
        <v>79</v>
      </c>
      <c r="BI13" s="39"/>
      <c r="BJ13" s="45">
        <v>72</v>
      </c>
      <c r="BK13" s="40">
        <v>80</v>
      </c>
      <c r="BL13" s="45">
        <v>78</v>
      </c>
      <c r="BM13" s="39"/>
      <c r="BN13" s="45">
        <v>85</v>
      </c>
      <c r="BO13" s="40">
        <v>78</v>
      </c>
      <c r="BP13" s="45">
        <v>85</v>
      </c>
      <c r="BQ13" s="40">
        <v>10</v>
      </c>
      <c r="BR13" s="69"/>
      <c r="BS13" s="51">
        <f t="shared" si="1"/>
        <v>1843</v>
      </c>
      <c r="BT13" s="51">
        <f t="shared" si="2"/>
        <v>76.791666666666671</v>
      </c>
      <c r="BU13" s="52">
        <f t="shared" si="0"/>
        <v>21</v>
      </c>
    </row>
    <row r="14" spans="1:73" ht="18" x14ac:dyDescent="0.25">
      <c r="A14" s="40">
        <v>8</v>
      </c>
      <c r="B14" s="66" t="s">
        <v>84</v>
      </c>
      <c r="C14" s="67"/>
      <c r="D14" s="67" t="s">
        <v>85</v>
      </c>
      <c r="E14" s="39"/>
      <c r="F14" s="68">
        <v>76</v>
      </c>
      <c r="G14" s="68">
        <v>82</v>
      </c>
      <c r="H14" s="68">
        <v>76</v>
      </c>
      <c r="I14" s="39"/>
      <c r="J14" s="68">
        <v>76</v>
      </c>
      <c r="K14" s="68">
        <v>78</v>
      </c>
      <c r="L14" s="68">
        <v>76</v>
      </c>
      <c r="M14" s="39"/>
      <c r="N14" s="39">
        <v>78</v>
      </c>
      <c r="O14" s="45">
        <v>78</v>
      </c>
      <c r="P14" s="39">
        <v>78</v>
      </c>
      <c r="Q14" s="39"/>
      <c r="R14" s="45">
        <v>81</v>
      </c>
      <c r="S14" s="45">
        <v>70</v>
      </c>
      <c r="T14" s="45">
        <v>81</v>
      </c>
      <c r="U14" s="39"/>
      <c r="V14" s="45"/>
      <c r="W14" s="45"/>
      <c r="X14" s="40"/>
      <c r="Y14" s="39"/>
      <c r="Z14" s="45">
        <v>70</v>
      </c>
      <c r="AA14" s="40">
        <v>80</v>
      </c>
      <c r="AB14" s="45">
        <v>70</v>
      </c>
      <c r="AC14" s="39"/>
      <c r="AD14" s="68"/>
      <c r="AE14" s="68"/>
      <c r="AF14" s="45"/>
      <c r="AG14" s="39"/>
      <c r="AH14" s="45"/>
      <c r="AI14" s="47"/>
      <c r="AJ14" s="40"/>
      <c r="AK14" s="39"/>
      <c r="AL14" s="48"/>
      <c r="AM14" s="40"/>
      <c r="AN14" s="45"/>
      <c r="AO14" s="39"/>
      <c r="AP14" s="40"/>
      <c r="AQ14" s="40"/>
      <c r="AR14" s="40"/>
      <c r="AS14" s="39"/>
      <c r="AT14" s="45"/>
      <c r="AU14" s="45"/>
      <c r="AV14" s="40"/>
      <c r="AW14" s="39"/>
      <c r="AX14" s="45"/>
      <c r="AY14" s="40"/>
      <c r="AZ14" s="40"/>
      <c r="BA14" s="39"/>
      <c r="BB14" s="45">
        <v>76</v>
      </c>
      <c r="BC14" s="40">
        <v>78</v>
      </c>
      <c r="BD14" s="45">
        <v>76</v>
      </c>
      <c r="BE14" s="39"/>
      <c r="BF14" s="45">
        <v>78</v>
      </c>
      <c r="BG14" s="40">
        <v>78</v>
      </c>
      <c r="BH14" s="45">
        <v>78</v>
      </c>
      <c r="BI14" s="39"/>
      <c r="BJ14" s="45">
        <v>78</v>
      </c>
      <c r="BK14" s="40">
        <v>80</v>
      </c>
      <c r="BL14" s="45">
        <v>78</v>
      </c>
      <c r="BM14" s="39"/>
      <c r="BN14" s="45">
        <v>75</v>
      </c>
      <c r="BO14" s="40">
        <v>77</v>
      </c>
      <c r="BP14" s="45">
        <v>75</v>
      </c>
      <c r="BQ14" s="40">
        <v>11</v>
      </c>
      <c r="BR14" s="69"/>
      <c r="BS14" s="51">
        <f t="shared" si="1"/>
        <v>1850</v>
      </c>
      <c r="BT14" s="51">
        <f t="shared" si="2"/>
        <v>77.083333333333329</v>
      </c>
      <c r="BU14" s="52">
        <f t="shared" si="0"/>
        <v>17</v>
      </c>
    </row>
    <row r="15" spans="1:73" ht="18" x14ac:dyDescent="0.25">
      <c r="A15" s="38">
        <v>9</v>
      </c>
      <c r="B15" s="66" t="s">
        <v>86</v>
      </c>
      <c r="C15" s="67"/>
      <c r="D15" s="67" t="s">
        <v>87</v>
      </c>
      <c r="E15" s="39"/>
      <c r="F15" s="68">
        <v>78</v>
      </c>
      <c r="G15" s="68">
        <v>80</v>
      </c>
      <c r="H15" s="68">
        <v>82</v>
      </c>
      <c r="I15" s="39"/>
      <c r="J15" s="68">
        <v>76</v>
      </c>
      <c r="K15" s="68">
        <v>75</v>
      </c>
      <c r="L15" s="68">
        <v>76</v>
      </c>
      <c r="M15" s="39"/>
      <c r="N15" s="45">
        <v>82</v>
      </c>
      <c r="O15" s="40">
        <v>80</v>
      </c>
      <c r="P15" s="45">
        <v>82</v>
      </c>
      <c r="Q15" s="39"/>
      <c r="R15" s="45">
        <v>84</v>
      </c>
      <c r="S15" s="45">
        <v>68</v>
      </c>
      <c r="T15" s="45">
        <v>84</v>
      </c>
      <c r="U15" s="39"/>
      <c r="V15" s="45"/>
      <c r="W15" s="45"/>
      <c r="X15" s="40"/>
      <c r="Y15" s="39"/>
      <c r="Z15" s="45">
        <v>80</v>
      </c>
      <c r="AA15" s="40">
        <v>82</v>
      </c>
      <c r="AB15" s="45">
        <v>80</v>
      </c>
      <c r="AC15" s="39"/>
      <c r="AD15" s="68"/>
      <c r="AE15" s="68"/>
      <c r="AF15" s="45"/>
      <c r="AG15" s="39"/>
      <c r="AH15" s="45"/>
      <c r="AI15" s="47"/>
      <c r="AJ15" s="40"/>
      <c r="AK15" s="39"/>
      <c r="AL15" s="48"/>
      <c r="AM15" s="40"/>
      <c r="AN15" s="45"/>
      <c r="AO15" s="39"/>
      <c r="AP15" s="40"/>
      <c r="AQ15" s="40"/>
      <c r="AR15" s="40"/>
      <c r="AS15" s="39"/>
      <c r="AT15" s="45"/>
      <c r="AU15" s="45"/>
      <c r="AV15" s="40"/>
      <c r="AW15" s="39"/>
      <c r="AX15" s="45"/>
      <c r="AY15" s="40"/>
      <c r="AZ15" s="40"/>
      <c r="BA15" s="39"/>
      <c r="BB15" s="45">
        <v>84</v>
      </c>
      <c r="BC15" s="40">
        <v>78</v>
      </c>
      <c r="BD15" s="45">
        <v>84</v>
      </c>
      <c r="BE15" s="39"/>
      <c r="BF15" s="45">
        <v>83</v>
      </c>
      <c r="BG15" s="40">
        <v>83</v>
      </c>
      <c r="BH15" s="45">
        <v>83</v>
      </c>
      <c r="BI15" s="39"/>
      <c r="BJ15" s="45">
        <v>78</v>
      </c>
      <c r="BK15" s="40">
        <v>78</v>
      </c>
      <c r="BL15" s="45">
        <v>78</v>
      </c>
      <c r="BM15" s="39"/>
      <c r="BN15" s="45">
        <v>85</v>
      </c>
      <c r="BO15" s="40">
        <v>75</v>
      </c>
      <c r="BP15" s="45">
        <v>85</v>
      </c>
      <c r="BQ15" s="40">
        <v>12</v>
      </c>
      <c r="BR15" s="69"/>
      <c r="BS15" s="51">
        <f t="shared" si="1"/>
        <v>1918</v>
      </c>
      <c r="BT15" s="51">
        <f t="shared" si="2"/>
        <v>79.916666666666671</v>
      </c>
      <c r="BU15" s="52">
        <f t="shared" si="0"/>
        <v>2</v>
      </c>
    </row>
    <row r="16" spans="1:73" ht="18" x14ac:dyDescent="0.25">
      <c r="A16" s="40">
        <v>10</v>
      </c>
      <c r="B16" s="66" t="s">
        <v>88</v>
      </c>
      <c r="C16" s="67"/>
      <c r="D16" s="67" t="s">
        <v>89</v>
      </c>
      <c r="E16" s="39"/>
      <c r="F16" s="68">
        <v>82</v>
      </c>
      <c r="G16" s="68">
        <v>80</v>
      </c>
      <c r="H16" s="68">
        <v>82</v>
      </c>
      <c r="I16" s="39"/>
      <c r="J16" s="68">
        <v>82</v>
      </c>
      <c r="K16" s="68">
        <v>82</v>
      </c>
      <c r="L16" s="68">
        <v>80</v>
      </c>
      <c r="M16" s="39"/>
      <c r="N16" s="39">
        <v>82</v>
      </c>
      <c r="O16" s="45">
        <v>80</v>
      </c>
      <c r="P16" s="39">
        <v>82</v>
      </c>
      <c r="Q16" s="39"/>
      <c r="R16" s="45">
        <v>85</v>
      </c>
      <c r="S16" s="45">
        <v>82</v>
      </c>
      <c r="T16" s="45">
        <v>85</v>
      </c>
      <c r="U16" s="39"/>
      <c r="V16" s="45"/>
      <c r="W16" s="45"/>
      <c r="X16" s="40"/>
      <c r="Y16" s="39"/>
      <c r="Z16" s="45">
        <v>78</v>
      </c>
      <c r="AA16" s="40">
        <v>73</v>
      </c>
      <c r="AB16" s="45">
        <v>78</v>
      </c>
      <c r="AC16" s="39"/>
      <c r="AD16" s="68"/>
      <c r="AE16" s="68"/>
      <c r="AF16" s="45"/>
      <c r="AG16" s="39"/>
      <c r="AH16" s="45"/>
      <c r="AI16" s="47"/>
      <c r="AJ16" s="40"/>
      <c r="AK16" s="39"/>
      <c r="AL16" s="48"/>
      <c r="AM16" s="40"/>
      <c r="AN16" s="45"/>
      <c r="AO16" s="39"/>
      <c r="AP16" s="40"/>
      <c r="AQ16" s="40"/>
      <c r="AR16" s="40"/>
      <c r="AS16" s="39"/>
      <c r="AT16" s="45"/>
      <c r="AU16" s="45"/>
      <c r="AV16" s="40"/>
      <c r="AW16" s="39"/>
      <c r="AX16" s="45"/>
      <c r="AY16" s="40"/>
      <c r="AZ16" s="40"/>
      <c r="BA16" s="39"/>
      <c r="BB16" s="45">
        <v>84</v>
      </c>
      <c r="BC16" s="40">
        <v>78</v>
      </c>
      <c r="BD16" s="45">
        <v>84</v>
      </c>
      <c r="BE16" s="39"/>
      <c r="BF16" s="45">
        <v>82</v>
      </c>
      <c r="BG16" s="40">
        <v>78</v>
      </c>
      <c r="BH16" s="45">
        <v>82</v>
      </c>
      <c r="BI16" s="39"/>
      <c r="BJ16" s="45">
        <v>80</v>
      </c>
      <c r="BK16" s="40">
        <v>80</v>
      </c>
      <c r="BL16" s="45">
        <v>80</v>
      </c>
      <c r="BM16" s="39"/>
      <c r="BN16" s="45">
        <v>85</v>
      </c>
      <c r="BO16" s="40">
        <v>78</v>
      </c>
      <c r="BP16" s="45">
        <v>85</v>
      </c>
      <c r="BQ16" s="40">
        <v>13</v>
      </c>
      <c r="BR16" s="69"/>
      <c r="BS16" s="51">
        <f t="shared" si="1"/>
        <v>1941</v>
      </c>
      <c r="BT16" s="51">
        <f t="shared" si="2"/>
        <v>80.875</v>
      </c>
      <c r="BU16" s="52">
        <f t="shared" si="0"/>
        <v>1</v>
      </c>
    </row>
    <row r="17" spans="1:73" ht="18" x14ac:dyDescent="0.25">
      <c r="A17" s="38">
        <v>11</v>
      </c>
      <c r="B17" s="66" t="s">
        <v>90</v>
      </c>
      <c r="C17" s="67"/>
      <c r="D17" s="67" t="s">
        <v>91</v>
      </c>
      <c r="E17" s="39"/>
      <c r="F17" s="68">
        <v>80</v>
      </c>
      <c r="G17" s="68">
        <v>82</v>
      </c>
      <c r="H17" s="68">
        <v>80</v>
      </c>
      <c r="I17" s="39"/>
      <c r="J17" s="68">
        <v>81</v>
      </c>
      <c r="K17" s="68">
        <v>77</v>
      </c>
      <c r="L17" s="68">
        <v>81</v>
      </c>
      <c r="M17" s="39"/>
      <c r="N17" s="39">
        <v>82</v>
      </c>
      <c r="O17" s="45">
        <v>80</v>
      </c>
      <c r="P17" s="39">
        <v>82</v>
      </c>
      <c r="Q17" s="39"/>
      <c r="R17" s="45">
        <v>84</v>
      </c>
      <c r="S17" s="45">
        <v>70</v>
      </c>
      <c r="T17" s="45">
        <v>84</v>
      </c>
      <c r="U17" s="39"/>
      <c r="V17" s="45"/>
      <c r="W17" s="45"/>
      <c r="X17" s="40"/>
      <c r="Y17" s="39"/>
      <c r="Z17" s="45">
        <v>78</v>
      </c>
      <c r="AA17" s="40">
        <v>78</v>
      </c>
      <c r="AB17" s="45">
        <v>78</v>
      </c>
      <c r="AC17" s="39"/>
      <c r="AD17" s="68"/>
      <c r="AE17" s="68"/>
      <c r="AF17" s="45"/>
      <c r="AG17" s="39"/>
      <c r="AH17" s="45"/>
      <c r="AI17" s="47"/>
      <c r="AJ17" s="40"/>
      <c r="AK17" s="39"/>
      <c r="AL17" s="48"/>
      <c r="AM17" s="40"/>
      <c r="AN17" s="45"/>
      <c r="AO17" s="39"/>
      <c r="AP17" s="40"/>
      <c r="AQ17" s="40"/>
      <c r="AR17" s="40"/>
      <c r="AS17" s="39"/>
      <c r="AT17" s="45"/>
      <c r="AU17" s="45"/>
      <c r="AV17" s="40"/>
      <c r="AW17" s="39"/>
      <c r="AX17" s="45"/>
      <c r="AY17" s="40"/>
      <c r="AZ17" s="40"/>
      <c r="BA17" s="39"/>
      <c r="BB17" s="45">
        <v>76</v>
      </c>
      <c r="BC17" s="40">
        <v>76</v>
      </c>
      <c r="BD17" s="45">
        <v>76</v>
      </c>
      <c r="BE17" s="39"/>
      <c r="BF17" s="45">
        <v>78</v>
      </c>
      <c r="BG17" s="40">
        <v>76</v>
      </c>
      <c r="BH17" s="45">
        <v>78</v>
      </c>
      <c r="BI17" s="39"/>
      <c r="BJ17" s="45">
        <v>82</v>
      </c>
      <c r="BK17" s="40">
        <v>80</v>
      </c>
      <c r="BL17" s="45">
        <v>82</v>
      </c>
      <c r="BM17" s="39"/>
      <c r="BN17" s="45">
        <v>88</v>
      </c>
      <c r="BO17" s="40">
        <v>79</v>
      </c>
      <c r="BP17" s="45">
        <v>88</v>
      </c>
      <c r="BQ17" s="40">
        <v>14</v>
      </c>
      <c r="BR17" s="69"/>
      <c r="BS17" s="51">
        <f t="shared" si="1"/>
        <v>1901</v>
      </c>
      <c r="BT17" s="51">
        <f t="shared" si="2"/>
        <v>79.208333333333329</v>
      </c>
      <c r="BU17" s="52">
        <f t="shared" si="0"/>
        <v>5</v>
      </c>
    </row>
    <row r="18" spans="1:73" ht="18" x14ac:dyDescent="0.25">
      <c r="A18" s="40">
        <v>12</v>
      </c>
      <c r="B18" s="66" t="s">
        <v>92</v>
      </c>
      <c r="C18" s="67"/>
      <c r="D18" s="67" t="s">
        <v>93</v>
      </c>
      <c r="E18" s="39"/>
      <c r="F18" s="68">
        <v>78</v>
      </c>
      <c r="G18" s="68">
        <v>79</v>
      </c>
      <c r="H18" s="68">
        <v>78</v>
      </c>
      <c r="I18" s="39"/>
      <c r="J18" s="68">
        <v>76</v>
      </c>
      <c r="K18" s="68">
        <v>80</v>
      </c>
      <c r="L18" s="68">
        <v>76</v>
      </c>
      <c r="M18" s="39"/>
      <c r="N18" s="39">
        <v>78</v>
      </c>
      <c r="O18" s="45">
        <v>77</v>
      </c>
      <c r="P18" s="39">
        <v>78</v>
      </c>
      <c r="Q18" s="39"/>
      <c r="R18" s="45">
        <v>82</v>
      </c>
      <c r="S18" s="45">
        <v>70</v>
      </c>
      <c r="T18" s="45">
        <v>82</v>
      </c>
      <c r="U18" s="39"/>
      <c r="V18" s="45"/>
      <c r="W18" s="45"/>
      <c r="X18" s="40"/>
      <c r="Y18" s="39"/>
      <c r="Z18" s="45">
        <v>75</v>
      </c>
      <c r="AA18" s="40">
        <v>74</v>
      </c>
      <c r="AB18" s="45">
        <v>75</v>
      </c>
      <c r="AC18" s="39"/>
      <c r="AD18" s="68"/>
      <c r="AE18" s="68"/>
      <c r="AF18" s="45"/>
      <c r="AG18" s="39"/>
      <c r="AH18" s="45"/>
      <c r="AI18" s="47"/>
      <c r="AJ18" s="40"/>
      <c r="AK18" s="39"/>
      <c r="AL18" s="48"/>
      <c r="AM18" s="40"/>
      <c r="AN18" s="45"/>
      <c r="AO18" s="39"/>
      <c r="AP18" s="40"/>
      <c r="AQ18" s="40"/>
      <c r="AR18" s="40"/>
      <c r="AS18" s="39"/>
      <c r="AT18" s="45"/>
      <c r="AU18" s="45"/>
      <c r="AV18" s="40"/>
      <c r="AW18" s="39"/>
      <c r="AX18" s="45"/>
      <c r="AY18" s="40"/>
      <c r="AZ18" s="40"/>
      <c r="BA18" s="39"/>
      <c r="BB18" s="45">
        <v>75</v>
      </c>
      <c r="BC18" s="40">
        <v>75</v>
      </c>
      <c r="BD18" s="45">
        <v>75</v>
      </c>
      <c r="BE18" s="39"/>
      <c r="BF18" s="45">
        <v>78</v>
      </c>
      <c r="BG18" s="40">
        <v>78</v>
      </c>
      <c r="BH18" s="45">
        <v>78</v>
      </c>
      <c r="BI18" s="39"/>
      <c r="BJ18" s="45">
        <v>77</v>
      </c>
      <c r="BK18" s="40">
        <v>80</v>
      </c>
      <c r="BL18" s="45">
        <v>77</v>
      </c>
      <c r="BM18" s="39"/>
      <c r="BN18" s="45">
        <v>80</v>
      </c>
      <c r="BO18" s="40">
        <v>78</v>
      </c>
      <c r="BP18" s="45">
        <v>80</v>
      </c>
      <c r="BQ18" s="40">
        <v>15</v>
      </c>
      <c r="BR18" s="69"/>
      <c r="BS18" s="51">
        <f t="shared" si="1"/>
        <v>1851</v>
      </c>
      <c r="BT18" s="51">
        <f t="shared" si="2"/>
        <v>77.125</v>
      </c>
      <c r="BU18" s="52">
        <f t="shared" si="0"/>
        <v>16</v>
      </c>
    </row>
    <row r="19" spans="1:73" ht="18" x14ac:dyDescent="0.25">
      <c r="A19" s="38">
        <v>13</v>
      </c>
      <c r="B19" s="66" t="s">
        <v>94</v>
      </c>
      <c r="C19" s="67"/>
      <c r="D19" s="67" t="s">
        <v>95</v>
      </c>
      <c r="E19" s="39"/>
      <c r="F19" s="68">
        <v>79</v>
      </c>
      <c r="G19" s="68">
        <v>78</v>
      </c>
      <c r="H19" s="68">
        <v>79</v>
      </c>
      <c r="I19" s="39"/>
      <c r="J19" s="68">
        <v>76</v>
      </c>
      <c r="K19" s="68">
        <v>78</v>
      </c>
      <c r="L19" s="68">
        <v>76</v>
      </c>
      <c r="M19" s="39"/>
      <c r="N19" s="39">
        <v>78</v>
      </c>
      <c r="O19" s="45">
        <v>78</v>
      </c>
      <c r="P19" s="39">
        <v>78</v>
      </c>
      <c r="Q19" s="39"/>
      <c r="R19" s="45">
        <v>82</v>
      </c>
      <c r="S19" s="45">
        <v>70</v>
      </c>
      <c r="T19" s="45">
        <v>82</v>
      </c>
      <c r="U19" s="39"/>
      <c r="V19" s="45"/>
      <c r="W19" s="45"/>
      <c r="X19" s="40"/>
      <c r="Y19" s="39"/>
      <c r="Z19" s="45">
        <v>73</v>
      </c>
      <c r="AA19" s="40">
        <v>78</v>
      </c>
      <c r="AB19" s="45">
        <v>73</v>
      </c>
      <c r="AC19" s="39"/>
      <c r="AD19" s="68"/>
      <c r="AE19" s="68"/>
      <c r="AF19" s="45"/>
      <c r="AG19" s="39"/>
      <c r="AH19" s="45"/>
      <c r="AI19" s="47"/>
      <c r="AJ19" s="40"/>
      <c r="AK19" s="39"/>
      <c r="AL19" s="48"/>
      <c r="AM19" s="40"/>
      <c r="AN19" s="45"/>
      <c r="AO19" s="39"/>
      <c r="AP19" s="40"/>
      <c r="AQ19" s="40"/>
      <c r="AR19" s="40"/>
      <c r="AS19" s="39"/>
      <c r="AT19" s="45"/>
      <c r="AU19" s="45"/>
      <c r="AV19" s="40"/>
      <c r="AW19" s="39"/>
      <c r="AX19" s="45"/>
      <c r="AY19" s="40"/>
      <c r="AZ19" s="40"/>
      <c r="BA19" s="39"/>
      <c r="BB19" s="45">
        <v>77</v>
      </c>
      <c r="BC19" s="40">
        <v>76</v>
      </c>
      <c r="BD19" s="45">
        <v>77</v>
      </c>
      <c r="BE19" s="39"/>
      <c r="BF19" s="45">
        <v>78</v>
      </c>
      <c r="BG19" s="40">
        <v>78</v>
      </c>
      <c r="BH19" s="45">
        <v>78</v>
      </c>
      <c r="BI19" s="39"/>
      <c r="BJ19" s="45">
        <v>80</v>
      </c>
      <c r="BK19" s="40">
        <v>78</v>
      </c>
      <c r="BL19" s="45">
        <v>80</v>
      </c>
      <c r="BM19" s="39"/>
      <c r="BN19" s="45">
        <v>85</v>
      </c>
      <c r="BO19" s="40">
        <v>80</v>
      </c>
      <c r="BP19" s="45">
        <v>85</v>
      </c>
      <c r="BQ19" s="40">
        <v>16</v>
      </c>
      <c r="BR19" s="69"/>
      <c r="BS19" s="51">
        <f t="shared" si="1"/>
        <v>1860</v>
      </c>
      <c r="BT19" s="51">
        <f t="shared" si="2"/>
        <v>77.5</v>
      </c>
      <c r="BU19" s="52">
        <f t="shared" si="0"/>
        <v>14</v>
      </c>
    </row>
    <row r="20" spans="1:73" ht="18" x14ac:dyDescent="0.25">
      <c r="A20" s="40">
        <v>14</v>
      </c>
      <c r="B20" s="66" t="s">
        <v>96</v>
      </c>
      <c r="C20" s="67"/>
      <c r="D20" s="67" t="s">
        <v>97</v>
      </c>
      <c r="E20" s="39"/>
      <c r="F20" s="68">
        <v>78</v>
      </c>
      <c r="G20" s="68">
        <v>78</v>
      </c>
      <c r="H20" s="68">
        <v>78</v>
      </c>
      <c r="I20" s="39"/>
      <c r="J20" s="68">
        <v>76</v>
      </c>
      <c r="K20" s="68">
        <v>78</v>
      </c>
      <c r="L20" s="68">
        <v>76</v>
      </c>
      <c r="M20" s="39"/>
      <c r="N20" s="45">
        <v>79</v>
      </c>
      <c r="O20" s="40">
        <v>75</v>
      </c>
      <c r="P20" s="45">
        <v>79</v>
      </c>
      <c r="Q20" s="39"/>
      <c r="R20" s="45">
        <v>80</v>
      </c>
      <c r="S20" s="45">
        <v>70</v>
      </c>
      <c r="T20" s="45">
        <v>80</v>
      </c>
      <c r="U20" s="39"/>
      <c r="V20" s="45"/>
      <c r="W20" s="45"/>
      <c r="X20" s="40"/>
      <c r="Y20" s="39"/>
      <c r="Z20" s="45">
        <v>72</v>
      </c>
      <c r="AA20" s="40">
        <v>80</v>
      </c>
      <c r="AB20" s="45">
        <v>72</v>
      </c>
      <c r="AC20" s="39"/>
      <c r="AD20" s="68"/>
      <c r="AE20" s="68"/>
      <c r="AF20" s="45"/>
      <c r="AG20" s="39"/>
      <c r="AH20" s="45"/>
      <c r="AI20" s="47"/>
      <c r="AJ20" s="40"/>
      <c r="AK20" s="39"/>
      <c r="AL20" s="48"/>
      <c r="AM20" s="40"/>
      <c r="AN20" s="45"/>
      <c r="AO20" s="39"/>
      <c r="AP20" s="53"/>
      <c r="AQ20" s="53"/>
      <c r="AR20" s="53"/>
      <c r="AS20" s="39"/>
      <c r="AT20" s="45"/>
      <c r="AU20" s="45"/>
      <c r="AV20" s="40"/>
      <c r="AW20" s="39"/>
      <c r="AX20" s="45"/>
      <c r="AY20" s="40"/>
      <c r="AZ20" s="40"/>
      <c r="BA20" s="39"/>
      <c r="BB20" s="45">
        <v>75</v>
      </c>
      <c r="BC20" s="40">
        <v>75</v>
      </c>
      <c r="BD20" s="45">
        <v>75</v>
      </c>
      <c r="BE20" s="39"/>
      <c r="BF20" s="45">
        <v>77</v>
      </c>
      <c r="BG20" s="40">
        <v>78</v>
      </c>
      <c r="BH20" s="45">
        <v>77</v>
      </c>
      <c r="BI20" s="39"/>
      <c r="BJ20" s="45">
        <v>80</v>
      </c>
      <c r="BK20" s="40">
        <v>78</v>
      </c>
      <c r="BL20" s="45">
        <v>76</v>
      </c>
      <c r="BM20" s="39"/>
      <c r="BN20" s="45">
        <v>80</v>
      </c>
      <c r="BO20" s="40">
        <v>82</v>
      </c>
      <c r="BP20" s="45">
        <v>80</v>
      </c>
      <c r="BQ20" s="40">
        <v>17</v>
      </c>
      <c r="BR20" s="69"/>
      <c r="BS20" s="51">
        <f t="shared" si="1"/>
        <v>1842</v>
      </c>
      <c r="BT20" s="51">
        <f t="shared" si="2"/>
        <v>76.75</v>
      </c>
      <c r="BU20" s="52">
        <f t="shared" si="0"/>
        <v>22</v>
      </c>
    </row>
    <row r="21" spans="1:73" ht="18.75" x14ac:dyDescent="0.3">
      <c r="A21" s="38">
        <v>15</v>
      </c>
      <c r="B21" s="66" t="s">
        <v>98</v>
      </c>
      <c r="C21" s="67"/>
      <c r="D21" s="67" t="s">
        <v>99</v>
      </c>
      <c r="E21" s="39"/>
      <c r="F21" s="57">
        <v>78</v>
      </c>
      <c r="G21" s="57">
        <v>76</v>
      </c>
      <c r="H21" s="57">
        <v>78</v>
      </c>
      <c r="I21" s="39"/>
      <c r="J21" s="57">
        <v>76</v>
      </c>
      <c r="K21" s="57">
        <v>76</v>
      </c>
      <c r="L21" s="57">
        <v>76</v>
      </c>
      <c r="M21" s="39"/>
      <c r="N21" s="39">
        <v>78</v>
      </c>
      <c r="O21" s="45">
        <v>77</v>
      </c>
      <c r="P21" s="39">
        <v>78</v>
      </c>
      <c r="Q21" s="39"/>
      <c r="R21" s="45">
        <v>84</v>
      </c>
      <c r="S21" s="45">
        <v>70</v>
      </c>
      <c r="T21" s="45">
        <v>84</v>
      </c>
      <c r="U21" s="39"/>
      <c r="V21" s="45"/>
      <c r="W21" s="45"/>
      <c r="X21" s="40"/>
      <c r="Y21" s="57"/>
      <c r="Z21" s="45">
        <v>74</v>
      </c>
      <c r="AA21" s="40">
        <v>79</v>
      </c>
      <c r="AB21" s="45">
        <v>74</v>
      </c>
      <c r="AC21" s="39"/>
      <c r="AD21" s="57"/>
      <c r="AE21" s="57"/>
      <c r="AF21" s="45"/>
      <c r="AG21" s="39"/>
      <c r="AH21" s="59"/>
      <c r="AI21" s="47"/>
      <c r="AJ21" s="40"/>
      <c r="AK21" s="57"/>
      <c r="AL21" s="48"/>
      <c r="AM21" s="40"/>
      <c r="AN21" s="45"/>
      <c r="AO21" s="57"/>
      <c r="AP21" s="58"/>
      <c r="AQ21" s="58"/>
      <c r="AR21" s="58"/>
      <c r="AS21" s="39"/>
      <c r="AT21" s="45"/>
      <c r="AU21" s="45"/>
      <c r="AV21" s="40"/>
      <c r="AW21" s="39"/>
      <c r="AX21" s="45"/>
      <c r="AY21" s="40"/>
      <c r="AZ21" s="40"/>
      <c r="BA21" s="39"/>
      <c r="BB21" s="45">
        <v>80</v>
      </c>
      <c r="BC21" s="40">
        <v>80</v>
      </c>
      <c r="BD21" s="45">
        <v>80</v>
      </c>
      <c r="BE21" s="39"/>
      <c r="BF21" s="45">
        <v>78</v>
      </c>
      <c r="BG21" s="40">
        <v>77</v>
      </c>
      <c r="BH21" s="45">
        <v>78</v>
      </c>
      <c r="BI21" s="39"/>
      <c r="BJ21" s="45">
        <v>78</v>
      </c>
      <c r="BK21" s="40">
        <v>76</v>
      </c>
      <c r="BL21" s="45">
        <v>78</v>
      </c>
      <c r="BM21" s="39"/>
      <c r="BN21" s="45">
        <v>88</v>
      </c>
      <c r="BO21" s="40">
        <v>76</v>
      </c>
      <c r="BP21" s="45">
        <v>88</v>
      </c>
      <c r="BQ21" s="40">
        <v>18</v>
      </c>
      <c r="BR21" s="69"/>
      <c r="BS21" s="51">
        <f t="shared" si="1"/>
        <v>1863</v>
      </c>
      <c r="BT21" s="51">
        <f t="shared" si="2"/>
        <v>77.625</v>
      </c>
      <c r="BU21" s="52">
        <f t="shared" si="0"/>
        <v>13</v>
      </c>
    </row>
    <row r="22" spans="1:73" ht="18" x14ac:dyDescent="0.25">
      <c r="A22" s="40">
        <v>16</v>
      </c>
      <c r="B22" s="66" t="s">
        <v>100</v>
      </c>
      <c r="C22" s="67"/>
      <c r="D22" s="67" t="s">
        <v>101</v>
      </c>
      <c r="E22" s="39"/>
      <c r="F22" s="57">
        <v>78</v>
      </c>
      <c r="G22" s="57">
        <v>80</v>
      </c>
      <c r="H22" s="57">
        <v>78</v>
      </c>
      <c r="I22" s="39"/>
      <c r="J22" s="57">
        <v>76</v>
      </c>
      <c r="K22" s="57">
        <v>78</v>
      </c>
      <c r="L22" s="57">
        <v>76</v>
      </c>
      <c r="M22" s="39"/>
      <c r="N22" s="39">
        <v>80</v>
      </c>
      <c r="O22" s="57">
        <v>80</v>
      </c>
      <c r="P22" s="39">
        <v>80</v>
      </c>
      <c r="Q22" s="39"/>
      <c r="R22" s="45">
        <v>84</v>
      </c>
      <c r="S22" s="45">
        <v>75</v>
      </c>
      <c r="T22" s="45">
        <v>84</v>
      </c>
      <c r="U22" s="39"/>
      <c r="V22" s="57"/>
      <c r="W22" s="57"/>
      <c r="X22" s="40"/>
      <c r="Y22" s="57"/>
      <c r="Z22" s="57">
        <v>75</v>
      </c>
      <c r="AA22" s="57">
        <v>80</v>
      </c>
      <c r="AB22" s="57">
        <v>75</v>
      </c>
      <c r="AC22" s="39"/>
      <c r="AD22" s="57"/>
      <c r="AE22" s="57"/>
      <c r="AF22" s="57"/>
      <c r="AG22" s="39"/>
      <c r="AH22" s="57"/>
      <c r="AI22" s="47"/>
      <c r="AJ22" s="40"/>
      <c r="AK22" s="57"/>
      <c r="AL22" s="48"/>
      <c r="AM22" s="40"/>
      <c r="AN22" s="57"/>
      <c r="AO22" s="57"/>
      <c r="AP22" s="57"/>
      <c r="AQ22" s="57"/>
      <c r="AR22" s="57"/>
      <c r="AS22" s="39"/>
      <c r="AT22" s="39"/>
      <c r="AU22" s="39"/>
      <c r="AV22" s="40"/>
      <c r="AW22" s="39"/>
      <c r="AX22" s="45"/>
      <c r="AY22" s="40"/>
      <c r="AZ22" s="40"/>
      <c r="BA22" s="39"/>
      <c r="BB22" s="45">
        <v>76</v>
      </c>
      <c r="BC22" s="40">
        <v>78</v>
      </c>
      <c r="BD22" s="45">
        <v>76</v>
      </c>
      <c r="BE22" s="39"/>
      <c r="BF22" s="45">
        <v>77</v>
      </c>
      <c r="BG22" s="40">
        <v>78</v>
      </c>
      <c r="BH22" s="45">
        <v>77</v>
      </c>
      <c r="BI22" s="39"/>
      <c r="BJ22" s="45">
        <v>78</v>
      </c>
      <c r="BK22" s="40">
        <v>80</v>
      </c>
      <c r="BL22" s="45">
        <v>78</v>
      </c>
      <c r="BM22" s="39"/>
      <c r="BN22" s="39">
        <v>87</v>
      </c>
      <c r="BO22" s="39">
        <v>76</v>
      </c>
      <c r="BP22" s="39">
        <v>78</v>
      </c>
      <c r="BQ22" s="40">
        <v>19</v>
      </c>
      <c r="BR22" s="69"/>
      <c r="BS22" s="51">
        <f t="shared" si="1"/>
        <v>1877</v>
      </c>
      <c r="BT22" s="51">
        <f t="shared" si="2"/>
        <v>78.208333333333329</v>
      </c>
      <c r="BU22" s="52">
        <f t="shared" si="0"/>
        <v>10</v>
      </c>
    </row>
    <row r="23" spans="1:73" ht="18" x14ac:dyDescent="0.25">
      <c r="A23" s="38">
        <v>17</v>
      </c>
      <c r="B23" s="66" t="s">
        <v>102</v>
      </c>
      <c r="C23" s="67"/>
      <c r="D23" s="67" t="s">
        <v>103</v>
      </c>
      <c r="E23" s="39"/>
      <c r="F23" s="45">
        <v>80</v>
      </c>
      <c r="G23" s="40">
        <v>81</v>
      </c>
      <c r="H23" s="45">
        <v>80</v>
      </c>
      <c r="I23" s="39"/>
      <c r="J23" s="45">
        <v>76</v>
      </c>
      <c r="K23" s="40">
        <v>78</v>
      </c>
      <c r="L23" s="45">
        <v>76</v>
      </c>
      <c r="M23" s="39"/>
      <c r="N23" s="45">
        <v>78</v>
      </c>
      <c r="O23" s="40">
        <v>78</v>
      </c>
      <c r="P23" s="45">
        <v>78</v>
      </c>
      <c r="Q23" s="39"/>
      <c r="R23" s="45">
        <v>82</v>
      </c>
      <c r="S23" s="40">
        <v>78</v>
      </c>
      <c r="T23" s="45">
        <v>82</v>
      </c>
      <c r="U23" s="39"/>
      <c r="V23" s="45"/>
      <c r="W23" s="40"/>
      <c r="X23" s="40"/>
      <c r="Y23" s="39"/>
      <c r="Z23" s="45">
        <v>74</v>
      </c>
      <c r="AA23" s="40">
        <v>75</v>
      </c>
      <c r="AB23" s="45">
        <v>74</v>
      </c>
      <c r="AC23" s="39"/>
      <c r="AD23" s="45"/>
      <c r="AE23" s="40"/>
      <c r="AF23" s="45"/>
      <c r="AG23" s="39"/>
      <c r="AH23" s="71" t="s">
        <v>49</v>
      </c>
      <c r="AI23" s="72"/>
      <c r="AJ23" s="73"/>
      <c r="AK23" s="39"/>
      <c r="AL23" s="48"/>
      <c r="AM23" s="40"/>
      <c r="AN23" s="45"/>
      <c r="AO23" s="39"/>
      <c r="AP23" s="45"/>
      <c r="AQ23" s="40"/>
      <c r="AR23" s="40"/>
      <c r="AS23" s="39"/>
      <c r="AT23" s="45"/>
      <c r="AU23" s="40"/>
      <c r="AV23" s="40"/>
      <c r="AW23" s="39"/>
      <c r="AX23" s="45"/>
      <c r="AY23" s="40"/>
      <c r="AZ23" s="40"/>
      <c r="BA23" s="39"/>
      <c r="BB23" s="45">
        <v>80</v>
      </c>
      <c r="BC23" s="40">
        <v>78</v>
      </c>
      <c r="BD23" s="45">
        <v>80</v>
      </c>
      <c r="BE23" s="39"/>
      <c r="BF23" s="45">
        <v>82</v>
      </c>
      <c r="BG23" s="40">
        <v>77</v>
      </c>
      <c r="BH23" s="45">
        <v>82</v>
      </c>
      <c r="BI23" s="39"/>
      <c r="BJ23" s="45">
        <v>82</v>
      </c>
      <c r="BK23" s="40">
        <v>80</v>
      </c>
      <c r="BL23" s="45">
        <v>82</v>
      </c>
      <c r="BM23" s="39"/>
      <c r="BN23" s="45">
        <v>85</v>
      </c>
      <c r="BO23" s="40">
        <v>78</v>
      </c>
      <c r="BP23" s="45">
        <v>85</v>
      </c>
      <c r="BQ23" s="40">
        <v>21</v>
      </c>
      <c r="BR23" s="69"/>
      <c r="BS23" s="51">
        <f t="shared" ref="BS23:BS30" si="3">F23+G23+H23+J23+K23+L23+N23+O23+P23+R23+S23+T23+V23+W23+X23+Z23+AA23+AB23+AD23+AE23+AF23+AL23+AM23+AN23+AP23+AQ23+AR23+AT23+AU23+AV23+AX23+AY23+AZ23+BB23+BC23+BD23+BF23+BG23+BH23+BJ23+BK23+BL23</f>
        <v>1893</v>
      </c>
      <c r="BT23" s="51">
        <f t="shared" si="2"/>
        <v>78.875</v>
      </c>
      <c r="BU23" s="52">
        <f t="shared" si="0"/>
        <v>6</v>
      </c>
    </row>
    <row r="24" spans="1:73" ht="18.75" x14ac:dyDescent="0.3">
      <c r="A24" s="40">
        <v>18</v>
      </c>
      <c r="B24" s="66" t="s">
        <v>104</v>
      </c>
      <c r="C24" s="67"/>
      <c r="D24" s="67" t="s">
        <v>105</v>
      </c>
      <c r="E24" s="39"/>
      <c r="F24" s="57">
        <v>78</v>
      </c>
      <c r="G24" s="57">
        <v>76</v>
      </c>
      <c r="H24" s="57">
        <v>78</v>
      </c>
      <c r="I24" s="39"/>
      <c r="J24" s="57">
        <v>76</v>
      </c>
      <c r="K24" s="57">
        <v>76</v>
      </c>
      <c r="L24" s="57">
        <v>76</v>
      </c>
      <c r="M24" s="39"/>
      <c r="N24" s="39">
        <v>78</v>
      </c>
      <c r="O24" s="45">
        <v>77</v>
      </c>
      <c r="P24" s="39">
        <v>78</v>
      </c>
      <c r="Q24" s="39"/>
      <c r="R24" s="45">
        <v>83</v>
      </c>
      <c r="S24" s="45">
        <v>70</v>
      </c>
      <c r="T24" s="45">
        <v>83</v>
      </c>
      <c r="U24" s="39"/>
      <c r="V24" s="45"/>
      <c r="W24" s="45"/>
      <c r="X24" s="40"/>
      <c r="Y24" s="57"/>
      <c r="Z24" s="45">
        <v>75</v>
      </c>
      <c r="AA24" s="40">
        <v>79</v>
      </c>
      <c r="AB24" s="45">
        <v>75</v>
      </c>
      <c r="AC24" s="39"/>
      <c r="AD24" s="57"/>
      <c r="AE24" s="57"/>
      <c r="AF24" s="45"/>
      <c r="AG24" s="39"/>
      <c r="AH24" s="59"/>
      <c r="AI24" s="47"/>
      <c r="AJ24" s="40"/>
      <c r="AK24" s="57"/>
      <c r="AL24" s="48"/>
      <c r="AM24" s="40"/>
      <c r="AN24" s="45"/>
      <c r="AO24" s="57"/>
      <c r="AP24" s="58"/>
      <c r="AQ24" s="58"/>
      <c r="AR24" s="58"/>
      <c r="AS24" s="39"/>
      <c r="AT24" s="45"/>
      <c r="AU24" s="45"/>
      <c r="AV24" s="40"/>
      <c r="AW24" s="39"/>
      <c r="AX24" s="45"/>
      <c r="AY24" s="40"/>
      <c r="AZ24" s="40"/>
      <c r="BA24" s="39"/>
      <c r="BB24" s="45">
        <v>79</v>
      </c>
      <c r="BC24" s="40">
        <v>80</v>
      </c>
      <c r="BD24" s="45">
        <v>79</v>
      </c>
      <c r="BE24" s="39"/>
      <c r="BF24" s="45">
        <v>78</v>
      </c>
      <c r="BG24" s="40">
        <v>77</v>
      </c>
      <c r="BH24" s="45">
        <v>78</v>
      </c>
      <c r="BI24" s="39"/>
      <c r="BJ24" s="45">
        <v>78</v>
      </c>
      <c r="BK24" s="40">
        <v>80</v>
      </c>
      <c r="BL24" s="45">
        <v>78</v>
      </c>
      <c r="BM24" s="39"/>
      <c r="BN24" s="45">
        <v>85</v>
      </c>
      <c r="BO24" s="40">
        <v>76</v>
      </c>
      <c r="BP24" s="45">
        <v>85</v>
      </c>
      <c r="BQ24" s="40">
        <v>22</v>
      </c>
      <c r="BR24" s="69"/>
      <c r="BS24" s="51">
        <f t="shared" si="3"/>
        <v>1865</v>
      </c>
      <c r="BT24" s="51">
        <f t="shared" si="2"/>
        <v>77.708333333333329</v>
      </c>
      <c r="BU24" s="52">
        <f t="shared" si="0"/>
        <v>12</v>
      </c>
    </row>
    <row r="25" spans="1:73" ht="18" x14ac:dyDescent="0.25">
      <c r="A25" s="38">
        <v>19</v>
      </c>
      <c r="B25" s="66" t="s">
        <v>106</v>
      </c>
      <c r="C25" s="67"/>
      <c r="D25" s="67" t="s">
        <v>107</v>
      </c>
      <c r="E25" s="39"/>
      <c r="F25" s="68">
        <v>79</v>
      </c>
      <c r="G25" s="68">
        <v>78</v>
      </c>
      <c r="H25" s="68">
        <v>79</v>
      </c>
      <c r="I25" s="39"/>
      <c r="J25" s="68">
        <v>80</v>
      </c>
      <c r="K25" s="68">
        <v>75</v>
      </c>
      <c r="L25" s="68">
        <v>80</v>
      </c>
      <c r="M25" s="39"/>
      <c r="N25" s="42">
        <v>76</v>
      </c>
      <c r="O25" s="40">
        <v>75</v>
      </c>
      <c r="P25" s="42">
        <v>76</v>
      </c>
      <c r="Q25" s="39"/>
      <c r="R25" s="45">
        <v>82</v>
      </c>
      <c r="S25" s="45">
        <v>70</v>
      </c>
      <c r="T25" s="45">
        <v>82</v>
      </c>
      <c r="U25" s="39"/>
      <c r="V25" s="45"/>
      <c r="W25" s="45"/>
      <c r="X25" s="40"/>
      <c r="Y25" s="39"/>
      <c r="Z25" s="42">
        <v>75</v>
      </c>
      <c r="AA25" s="40">
        <v>75</v>
      </c>
      <c r="AB25" s="42">
        <v>75</v>
      </c>
      <c r="AC25" s="39"/>
      <c r="AD25" s="68"/>
      <c r="AE25" s="68"/>
      <c r="AF25" s="42"/>
      <c r="AG25" s="39"/>
      <c r="AH25" s="45"/>
      <c r="AI25" s="47"/>
      <c r="AJ25" s="40"/>
      <c r="AK25" s="39"/>
      <c r="AL25" s="48"/>
      <c r="AM25" s="40"/>
      <c r="AN25" s="42"/>
      <c r="AO25" s="39"/>
      <c r="AP25" s="40"/>
      <c r="AQ25" s="40"/>
      <c r="AR25" s="40"/>
      <c r="AS25" s="39"/>
      <c r="AT25" s="45"/>
      <c r="AU25" s="45"/>
      <c r="AV25" s="40"/>
      <c r="AW25" s="39"/>
      <c r="AX25" s="45"/>
      <c r="AY25" s="40"/>
      <c r="AZ25" s="40"/>
      <c r="BA25" s="39"/>
      <c r="BB25" s="45">
        <v>78</v>
      </c>
      <c r="BC25" s="40">
        <v>77</v>
      </c>
      <c r="BD25" s="45">
        <v>78</v>
      </c>
      <c r="BE25" s="39"/>
      <c r="BF25" s="45">
        <v>78</v>
      </c>
      <c r="BG25" s="40">
        <v>78</v>
      </c>
      <c r="BH25" s="45">
        <v>78</v>
      </c>
      <c r="BI25" s="39"/>
      <c r="BJ25" s="45">
        <v>76</v>
      </c>
      <c r="BK25" s="40">
        <v>78</v>
      </c>
      <c r="BL25" s="45">
        <v>76</v>
      </c>
      <c r="BM25" s="39"/>
      <c r="BN25" s="45">
        <v>80</v>
      </c>
      <c r="BO25" s="40">
        <v>76</v>
      </c>
      <c r="BP25" s="45">
        <v>80</v>
      </c>
      <c r="BQ25" s="40">
        <v>24</v>
      </c>
      <c r="BR25" s="69"/>
      <c r="BS25" s="51">
        <f t="shared" si="3"/>
        <v>1854</v>
      </c>
      <c r="BT25" s="51">
        <f t="shared" si="2"/>
        <v>77.25</v>
      </c>
      <c r="BU25" s="52">
        <f t="shared" si="0"/>
        <v>15</v>
      </c>
    </row>
    <row r="26" spans="1:73" ht="18" x14ac:dyDescent="0.25">
      <c r="A26" s="40">
        <v>20</v>
      </c>
      <c r="B26" s="66" t="s">
        <v>108</v>
      </c>
      <c r="C26" s="67"/>
      <c r="D26" s="67" t="s">
        <v>109</v>
      </c>
      <c r="E26" s="39"/>
      <c r="F26" s="68">
        <v>80</v>
      </c>
      <c r="G26" s="68">
        <v>80</v>
      </c>
      <c r="H26" s="68">
        <v>80</v>
      </c>
      <c r="I26" s="39"/>
      <c r="J26" s="68">
        <v>75</v>
      </c>
      <c r="K26" s="68">
        <v>78</v>
      </c>
      <c r="L26" s="68">
        <v>75</v>
      </c>
      <c r="M26" s="39"/>
      <c r="N26" s="42">
        <v>82</v>
      </c>
      <c r="O26" s="40">
        <v>80</v>
      </c>
      <c r="P26" s="42">
        <v>82</v>
      </c>
      <c r="Q26" s="39"/>
      <c r="R26" s="45">
        <v>83</v>
      </c>
      <c r="S26" s="45">
        <v>70</v>
      </c>
      <c r="T26" s="45">
        <v>83</v>
      </c>
      <c r="U26" s="39"/>
      <c r="V26" s="45"/>
      <c r="W26" s="45"/>
      <c r="X26" s="40"/>
      <c r="Y26" s="39"/>
      <c r="Z26" s="42">
        <v>76</v>
      </c>
      <c r="AA26" s="40">
        <v>72</v>
      </c>
      <c r="AB26" s="42">
        <v>76</v>
      </c>
      <c r="AC26" s="39"/>
      <c r="AD26" s="68"/>
      <c r="AE26" s="68"/>
      <c r="AF26" s="42"/>
      <c r="AG26" s="39"/>
      <c r="AH26" s="45"/>
      <c r="AI26" s="47"/>
      <c r="AJ26" s="40"/>
      <c r="AK26" s="39"/>
      <c r="AL26" s="48"/>
      <c r="AM26" s="40"/>
      <c r="AN26" s="42"/>
      <c r="AO26" s="39"/>
      <c r="AP26" s="53"/>
      <c r="AQ26" s="53"/>
      <c r="AR26" s="53"/>
      <c r="AS26" s="39"/>
      <c r="AT26" s="45"/>
      <c r="AU26" s="45"/>
      <c r="AV26" s="40"/>
      <c r="AW26" s="39"/>
      <c r="AX26" s="45"/>
      <c r="AY26" s="40"/>
      <c r="AZ26" s="40"/>
      <c r="BA26" s="39"/>
      <c r="BB26" s="45">
        <v>82</v>
      </c>
      <c r="BC26" s="40">
        <v>75</v>
      </c>
      <c r="BD26" s="45">
        <v>82</v>
      </c>
      <c r="BE26" s="39"/>
      <c r="BF26" s="45">
        <v>80</v>
      </c>
      <c r="BG26" s="40">
        <v>80</v>
      </c>
      <c r="BH26" s="45">
        <v>80</v>
      </c>
      <c r="BI26" s="39"/>
      <c r="BJ26" s="45">
        <v>80</v>
      </c>
      <c r="BK26" s="40">
        <v>81</v>
      </c>
      <c r="BL26" s="45">
        <v>80</v>
      </c>
      <c r="BM26" s="39"/>
      <c r="BN26" s="45">
        <v>85</v>
      </c>
      <c r="BO26" s="40">
        <v>79</v>
      </c>
      <c r="BP26" s="45">
        <v>85</v>
      </c>
      <c r="BQ26" s="40">
        <v>25</v>
      </c>
      <c r="BR26" s="69"/>
      <c r="BS26" s="51">
        <f t="shared" si="3"/>
        <v>1892</v>
      </c>
      <c r="BT26" s="51">
        <f t="shared" si="2"/>
        <v>78.833333333333329</v>
      </c>
      <c r="BU26" s="52">
        <f t="shared" si="0"/>
        <v>7</v>
      </c>
    </row>
    <row r="27" spans="1:73" ht="18" x14ac:dyDescent="0.25">
      <c r="A27" s="38">
        <v>21</v>
      </c>
      <c r="B27" s="66" t="s">
        <v>110</v>
      </c>
      <c r="C27" s="67"/>
      <c r="D27" s="67" t="s">
        <v>111</v>
      </c>
      <c r="E27" s="39"/>
      <c r="F27" s="68">
        <v>78</v>
      </c>
      <c r="G27" s="68">
        <v>80</v>
      </c>
      <c r="H27" s="68">
        <v>78</v>
      </c>
      <c r="I27" s="39"/>
      <c r="J27" s="68">
        <v>78</v>
      </c>
      <c r="K27" s="68">
        <v>73</v>
      </c>
      <c r="L27" s="68">
        <v>78</v>
      </c>
      <c r="M27" s="39"/>
      <c r="N27" s="45">
        <v>78</v>
      </c>
      <c r="O27" s="40">
        <v>80</v>
      </c>
      <c r="P27" s="45">
        <v>78</v>
      </c>
      <c r="Q27" s="39"/>
      <c r="R27" s="45">
        <v>85</v>
      </c>
      <c r="S27" s="45">
        <v>70</v>
      </c>
      <c r="T27" s="45">
        <v>85</v>
      </c>
      <c r="U27" s="39"/>
      <c r="V27" s="45"/>
      <c r="W27" s="45"/>
      <c r="X27" s="40"/>
      <c r="Y27" s="39"/>
      <c r="Z27" s="45">
        <v>78</v>
      </c>
      <c r="AA27" s="40">
        <v>82</v>
      </c>
      <c r="AB27" s="45">
        <v>78</v>
      </c>
      <c r="AC27" s="39"/>
      <c r="AD27" s="68"/>
      <c r="AE27" s="68"/>
      <c r="AF27" s="45"/>
      <c r="AG27" s="39"/>
      <c r="AH27" s="45"/>
      <c r="AI27" s="47"/>
      <c r="AJ27" s="40"/>
      <c r="AK27" s="39"/>
      <c r="AL27" s="48"/>
      <c r="AM27" s="40"/>
      <c r="AN27" s="45"/>
      <c r="AO27" s="39"/>
      <c r="AP27" s="40"/>
      <c r="AQ27" s="40"/>
      <c r="AR27" s="40"/>
      <c r="AS27" s="39"/>
      <c r="AT27" s="45"/>
      <c r="AU27" s="45"/>
      <c r="AV27" s="40"/>
      <c r="AW27" s="39"/>
      <c r="AX27" s="45"/>
      <c r="AY27" s="40"/>
      <c r="AZ27" s="40"/>
      <c r="BA27" s="39"/>
      <c r="BB27" s="45">
        <v>84</v>
      </c>
      <c r="BC27" s="40">
        <v>77</v>
      </c>
      <c r="BD27" s="45">
        <v>84</v>
      </c>
      <c r="BE27" s="39"/>
      <c r="BF27" s="45">
        <v>82</v>
      </c>
      <c r="BG27" s="40">
        <v>82</v>
      </c>
      <c r="BH27" s="45">
        <v>82</v>
      </c>
      <c r="BI27" s="39"/>
      <c r="BJ27" s="45">
        <v>80</v>
      </c>
      <c r="BK27" s="40">
        <v>81</v>
      </c>
      <c r="BL27" s="45">
        <v>80</v>
      </c>
      <c r="BM27" s="39"/>
      <c r="BN27" s="45">
        <v>88</v>
      </c>
      <c r="BO27" s="40">
        <v>79</v>
      </c>
      <c r="BP27" s="45">
        <v>88</v>
      </c>
      <c r="BQ27" s="40">
        <v>29</v>
      </c>
      <c r="BR27" s="69"/>
      <c r="BS27" s="51">
        <f t="shared" si="3"/>
        <v>1911</v>
      </c>
      <c r="BT27" s="51">
        <f t="shared" si="2"/>
        <v>79.625</v>
      </c>
      <c r="BU27" s="52">
        <f t="shared" si="0"/>
        <v>3</v>
      </c>
    </row>
    <row r="28" spans="1:73" ht="18" x14ac:dyDescent="0.25">
      <c r="A28" s="40">
        <v>22</v>
      </c>
      <c r="B28" s="66" t="s">
        <v>112</v>
      </c>
      <c r="C28" s="67"/>
      <c r="D28" s="67" t="s">
        <v>113</v>
      </c>
      <c r="E28" s="39"/>
      <c r="F28" s="68">
        <v>79</v>
      </c>
      <c r="G28" s="68">
        <v>78</v>
      </c>
      <c r="H28" s="68">
        <v>79</v>
      </c>
      <c r="I28" s="39"/>
      <c r="J28" s="68">
        <v>75</v>
      </c>
      <c r="K28" s="68">
        <v>75</v>
      </c>
      <c r="L28" s="68">
        <v>75</v>
      </c>
      <c r="M28" s="39"/>
      <c r="N28" s="45">
        <v>78</v>
      </c>
      <c r="O28" s="40">
        <v>77</v>
      </c>
      <c r="P28" s="45">
        <v>78</v>
      </c>
      <c r="Q28" s="39"/>
      <c r="R28" s="45">
        <v>81</v>
      </c>
      <c r="S28" s="45">
        <v>68</v>
      </c>
      <c r="T28" s="45">
        <v>81</v>
      </c>
      <c r="U28" s="39"/>
      <c r="V28" s="45"/>
      <c r="W28" s="45"/>
      <c r="X28" s="40"/>
      <c r="Y28" s="39"/>
      <c r="Z28" s="45">
        <v>77</v>
      </c>
      <c r="AA28" s="40">
        <v>78</v>
      </c>
      <c r="AB28" s="45">
        <v>77</v>
      </c>
      <c r="AC28" s="39"/>
      <c r="AD28" s="68"/>
      <c r="AE28" s="68"/>
      <c r="AF28" s="45"/>
      <c r="AG28" s="39"/>
      <c r="AH28" s="45"/>
      <c r="AI28" s="47"/>
      <c r="AJ28" s="40"/>
      <c r="AK28" s="39"/>
      <c r="AL28" s="48"/>
      <c r="AM28" s="40"/>
      <c r="AN28" s="45"/>
      <c r="AO28" s="39"/>
      <c r="AP28" s="40"/>
      <c r="AQ28" s="40"/>
      <c r="AR28" s="40"/>
      <c r="AS28" s="39"/>
      <c r="AT28" s="45"/>
      <c r="AU28" s="45"/>
      <c r="AV28" s="40"/>
      <c r="AW28" s="39"/>
      <c r="AX28" s="45"/>
      <c r="AY28" s="40"/>
      <c r="AZ28" s="40"/>
      <c r="BA28" s="39"/>
      <c r="BB28" s="45">
        <v>77</v>
      </c>
      <c r="BC28" s="40">
        <v>78</v>
      </c>
      <c r="BD28" s="45">
        <v>77</v>
      </c>
      <c r="BE28" s="39"/>
      <c r="BF28" s="45">
        <v>77</v>
      </c>
      <c r="BG28" s="40">
        <v>78</v>
      </c>
      <c r="BH28" s="45">
        <v>77</v>
      </c>
      <c r="BI28" s="39"/>
      <c r="BJ28" s="45">
        <v>76</v>
      </c>
      <c r="BK28" s="40">
        <v>78</v>
      </c>
      <c r="BL28" s="45">
        <v>76</v>
      </c>
      <c r="BM28" s="39"/>
      <c r="BN28" s="45">
        <v>88</v>
      </c>
      <c r="BO28" s="40">
        <v>75</v>
      </c>
      <c r="BP28" s="45">
        <v>88</v>
      </c>
      <c r="BQ28" s="40">
        <v>30</v>
      </c>
      <c r="BR28" s="69"/>
      <c r="BS28" s="51">
        <f t="shared" si="3"/>
        <v>1850</v>
      </c>
      <c r="BT28" s="51">
        <f t="shared" si="2"/>
        <v>77.083333333333329</v>
      </c>
      <c r="BU28" s="52">
        <f t="shared" si="0"/>
        <v>17</v>
      </c>
    </row>
    <row r="29" spans="1:73" ht="18.75" x14ac:dyDescent="0.3">
      <c r="A29" s="38">
        <v>23</v>
      </c>
      <c r="B29" s="66" t="s">
        <v>114</v>
      </c>
      <c r="C29" s="67"/>
      <c r="D29" s="67" t="s">
        <v>115</v>
      </c>
      <c r="E29" s="39"/>
      <c r="F29" s="57">
        <v>78</v>
      </c>
      <c r="G29" s="57">
        <v>76</v>
      </c>
      <c r="H29" s="57">
        <v>78</v>
      </c>
      <c r="I29" s="39"/>
      <c r="J29" s="57">
        <v>80</v>
      </c>
      <c r="K29" s="57">
        <v>76</v>
      </c>
      <c r="L29" s="57">
        <v>80</v>
      </c>
      <c r="M29" s="39"/>
      <c r="N29" s="39">
        <v>78</v>
      </c>
      <c r="O29" s="45">
        <v>77</v>
      </c>
      <c r="P29" s="39">
        <v>78</v>
      </c>
      <c r="Q29" s="39"/>
      <c r="R29" s="45">
        <v>80</v>
      </c>
      <c r="S29" s="45">
        <v>70</v>
      </c>
      <c r="T29" s="45">
        <v>80</v>
      </c>
      <c r="U29" s="39"/>
      <c r="V29" s="45"/>
      <c r="W29" s="45"/>
      <c r="X29" s="40"/>
      <c r="Y29" s="57"/>
      <c r="Z29" s="45">
        <v>80</v>
      </c>
      <c r="AA29" s="40">
        <v>79</v>
      </c>
      <c r="AB29" s="45">
        <v>80</v>
      </c>
      <c r="AC29" s="39"/>
      <c r="AD29" s="57"/>
      <c r="AE29" s="57"/>
      <c r="AF29" s="45"/>
      <c r="AG29" s="39"/>
      <c r="AH29" s="59"/>
      <c r="AI29" s="47"/>
      <c r="AJ29" s="40"/>
      <c r="AK29" s="57"/>
      <c r="AL29" s="48"/>
      <c r="AM29" s="40"/>
      <c r="AN29" s="45"/>
      <c r="AO29" s="57"/>
      <c r="AP29" s="58"/>
      <c r="AQ29" s="58"/>
      <c r="AR29" s="58"/>
      <c r="AS29" s="39"/>
      <c r="AT29" s="45"/>
      <c r="AU29" s="45"/>
      <c r="AV29" s="40"/>
      <c r="AW29" s="39"/>
      <c r="AX29" s="45"/>
      <c r="AY29" s="40"/>
      <c r="AZ29" s="40"/>
      <c r="BA29" s="39"/>
      <c r="BB29" s="45">
        <v>79</v>
      </c>
      <c r="BC29" s="40">
        <v>80</v>
      </c>
      <c r="BD29" s="45">
        <v>79</v>
      </c>
      <c r="BE29" s="39"/>
      <c r="BF29" s="45">
        <v>77</v>
      </c>
      <c r="BG29" s="40">
        <v>78</v>
      </c>
      <c r="BH29" s="45">
        <v>77</v>
      </c>
      <c r="BI29" s="39"/>
      <c r="BJ29" s="45">
        <v>78</v>
      </c>
      <c r="BK29" s="40">
        <v>76</v>
      </c>
      <c r="BL29" s="45">
        <v>78</v>
      </c>
      <c r="BM29" s="39"/>
      <c r="BN29" s="45">
        <v>80</v>
      </c>
      <c r="BO29" s="40">
        <v>76</v>
      </c>
      <c r="BP29" s="45">
        <v>80</v>
      </c>
      <c r="BQ29" s="40">
        <v>31</v>
      </c>
      <c r="BR29" s="69"/>
      <c r="BS29" s="51">
        <f t="shared" si="3"/>
        <v>1872</v>
      </c>
      <c r="BT29" s="51">
        <f t="shared" si="2"/>
        <v>78</v>
      </c>
      <c r="BU29" s="52">
        <f t="shared" si="0"/>
        <v>11</v>
      </c>
    </row>
    <row r="30" spans="1:73" ht="18" x14ac:dyDescent="0.25">
      <c r="A30" s="40">
        <v>24</v>
      </c>
      <c r="B30" s="66" t="s">
        <v>116</v>
      </c>
      <c r="C30" s="67"/>
      <c r="D30" s="67" t="s">
        <v>117</v>
      </c>
      <c r="E30" s="39"/>
      <c r="F30" s="68">
        <v>76</v>
      </c>
      <c r="G30" s="68">
        <v>78</v>
      </c>
      <c r="H30" s="68">
        <v>76</v>
      </c>
      <c r="I30" s="39"/>
      <c r="J30" s="68">
        <v>75</v>
      </c>
      <c r="K30" s="68">
        <v>78</v>
      </c>
      <c r="L30" s="68">
        <v>75</v>
      </c>
      <c r="M30" s="39"/>
      <c r="N30" s="39">
        <v>76</v>
      </c>
      <c r="O30" s="45">
        <v>78</v>
      </c>
      <c r="P30" s="39">
        <v>76</v>
      </c>
      <c r="Q30" s="39"/>
      <c r="R30" s="45">
        <v>79</v>
      </c>
      <c r="S30" s="45">
        <v>75</v>
      </c>
      <c r="T30" s="45">
        <v>79</v>
      </c>
      <c r="U30" s="39"/>
      <c r="V30" s="45"/>
      <c r="W30" s="45"/>
      <c r="X30" s="40"/>
      <c r="Y30" s="39"/>
      <c r="Z30" s="45">
        <v>70</v>
      </c>
      <c r="AA30" s="40">
        <v>80</v>
      </c>
      <c r="AB30" s="45">
        <v>70</v>
      </c>
      <c r="AC30" s="39"/>
      <c r="AD30" s="68"/>
      <c r="AE30" s="68"/>
      <c r="AF30" s="45"/>
      <c r="AG30" s="39"/>
      <c r="AH30" s="45"/>
      <c r="AI30" s="47"/>
      <c r="AJ30" s="40"/>
      <c r="AK30" s="39"/>
      <c r="AL30" s="48"/>
      <c r="AM30" s="40"/>
      <c r="AN30" s="45"/>
      <c r="AO30" s="39"/>
      <c r="AP30" s="40"/>
      <c r="AQ30" s="40"/>
      <c r="AR30" s="40"/>
      <c r="AS30" s="39"/>
      <c r="AT30" s="45"/>
      <c r="AU30" s="45"/>
      <c r="AV30" s="40"/>
      <c r="AW30" s="39"/>
      <c r="AX30" s="45"/>
      <c r="AY30" s="40"/>
      <c r="AZ30" s="40"/>
      <c r="BA30" s="39"/>
      <c r="BB30" s="45">
        <v>78</v>
      </c>
      <c r="BC30" s="40">
        <v>77</v>
      </c>
      <c r="BD30" s="45">
        <v>78</v>
      </c>
      <c r="BE30" s="39"/>
      <c r="BF30" s="45">
        <v>77</v>
      </c>
      <c r="BG30" s="40">
        <v>78</v>
      </c>
      <c r="BH30" s="45">
        <v>77</v>
      </c>
      <c r="BI30" s="39"/>
      <c r="BJ30" s="45">
        <v>77</v>
      </c>
      <c r="BK30" s="40">
        <v>78</v>
      </c>
      <c r="BL30" s="45">
        <v>77</v>
      </c>
      <c r="BM30" s="39"/>
      <c r="BN30" s="45">
        <v>75</v>
      </c>
      <c r="BO30" s="40">
        <v>79</v>
      </c>
      <c r="BP30" s="45">
        <v>75</v>
      </c>
      <c r="BQ30" s="40">
        <v>32</v>
      </c>
      <c r="BR30" s="69"/>
      <c r="BS30" s="51">
        <f t="shared" si="3"/>
        <v>1838</v>
      </c>
      <c r="BT30" s="51">
        <f t="shared" si="2"/>
        <v>76.583333333333329</v>
      </c>
      <c r="BU30" s="52">
        <f t="shared" si="0"/>
        <v>23</v>
      </c>
    </row>
    <row r="31" spans="1:73" ht="18" x14ac:dyDescent="0.25">
      <c r="A31" s="38"/>
      <c r="B31" s="60"/>
      <c r="C31" s="61"/>
      <c r="D31" s="62"/>
      <c r="E31" s="39"/>
      <c r="F31" s="55"/>
      <c r="G31" s="55"/>
      <c r="H31" s="40"/>
      <c r="I31" s="39"/>
      <c r="J31" s="41"/>
      <c r="K31" s="41"/>
      <c r="L31" s="40"/>
      <c r="M31" s="39"/>
      <c r="N31" s="49"/>
      <c r="O31" s="46"/>
      <c r="P31" s="40"/>
      <c r="Q31" s="39"/>
      <c r="R31" s="45"/>
      <c r="S31" s="45"/>
      <c r="T31" s="40"/>
      <c r="U31" s="39"/>
      <c r="V31" s="45"/>
      <c r="W31" s="45"/>
      <c r="X31" s="40"/>
      <c r="Y31" s="39"/>
      <c r="Z31" s="49"/>
      <c r="AA31" s="46"/>
      <c r="AB31" s="40"/>
      <c r="AC31" s="39"/>
      <c r="AD31" s="41"/>
      <c r="AE31" s="41"/>
      <c r="AF31" s="49"/>
      <c r="AG31" s="39"/>
      <c r="AH31" s="45"/>
      <c r="AI31" s="47"/>
      <c r="AJ31" s="40"/>
      <c r="AK31" s="39"/>
      <c r="AL31" s="48"/>
      <c r="AM31" s="40"/>
      <c r="AN31" s="49"/>
      <c r="AO31" s="39"/>
      <c r="AP31" s="40"/>
      <c r="AQ31" s="40"/>
      <c r="AR31" s="40"/>
      <c r="AS31" s="39"/>
      <c r="AT31" s="45"/>
      <c r="AU31" s="45"/>
      <c r="AV31" s="40"/>
      <c r="AW31" s="39"/>
      <c r="AX31" s="45"/>
      <c r="AY31" s="40"/>
      <c r="AZ31" s="40"/>
      <c r="BA31" s="39"/>
      <c r="BB31" s="45"/>
      <c r="BC31" s="40"/>
      <c r="BD31" s="40"/>
      <c r="BE31" s="39"/>
      <c r="BF31" s="45"/>
      <c r="BG31" s="40"/>
      <c r="BH31" s="45"/>
      <c r="BI31" s="39"/>
      <c r="BJ31" s="49"/>
      <c r="BK31" s="46"/>
      <c r="BL31" s="40"/>
      <c r="BM31" s="39"/>
      <c r="BN31" s="54"/>
      <c r="BO31" s="40"/>
      <c r="BP31" s="45"/>
      <c r="BQ31" s="40"/>
      <c r="BR31" s="50"/>
      <c r="BS31" s="51"/>
      <c r="BT31" s="51"/>
      <c r="BU31" s="52"/>
    </row>
    <row r="32" spans="1:73" ht="18.75" x14ac:dyDescent="0.3">
      <c r="A32" s="46"/>
      <c r="B32" s="60"/>
      <c r="C32" s="61"/>
      <c r="D32" s="62"/>
      <c r="E32" s="39"/>
      <c r="F32" s="56"/>
      <c r="G32" s="57"/>
      <c r="H32" s="40"/>
      <c r="I32" s="39"/>
      <c r="J32" s="57"/>
      <c r="K32" s="57"/>
      <c r="L32" s="40"/>
      <c r="M32" s="39"/>
      <c r="N32" s="39"/>
      <c r="O32" s="49"/>
      <c r="P32" s="40"/>
      <c r="Q32" s="39"/>
      <c r="R32" s="45"/>
      <c r="S32" s="45"/>
      <c r="T32" s="58"/>
      <c r="U32" s="39"/>
      <c r="V32" s="45"/>
      <c r="W32" s="45"/>
      <c r="X32" s="40"/>
      <c r="Y32" s="57"/>
      <c r="Z32" s="49"/>
      <c r="AA32" s="46"/>
      <c r="AB32" s="40"/>
      <c r="AC32" s="39"/>
      <c r="AD32" s="57"/>
      <c r="AE32" s="57"/>
      <c r="AF32" s="49"/>
      <c r="AG32" s="39"/>
      <c r="AH32" s="59"/>
      <c r="AI32" s="47"/>
      <c r="AJ32" s="40"/>
      <c r="AK32" s="57"/>
      <c r="AL32" s="48"/>
      <c r="AM32" s="40"/>
      <c r="AN32" s="49"/>
      <c r="AO32" s="57"/>
      <c r="AP32" s="58"/>
      <c r="AQ32" s="58"/>
      <c r="AR32" s="58"/>
      <c r="AS32" s="39"/>
      <c r="AT32" s="45"/>
      <c r="AU32" s="45"/>
      <c r="AV32" s="40"/>
      <c r="AW32" s="39"/>
      <c r="AX32" s="45"/>
      <c r="AY32" s="40"/>
      <c r="AZ32" s="40"/>
      <c r="BA32" s="39"/>
      <c r="BB32" s="45"/>
      <c r="BC32" s="40"/>
      <c r="BD32" s="40"/>
      <c r="BE32" s="39"/>
      <c r="BF32" s="45"/>
      <c r="BG32" s="40"/>
      <c r="BH32" s="45"/>
      <c r="BI32" s="39"/>
      <c r="BJ32" s="49"/>
      <c r="BK32" s="46"/>
      <c r="BL32" s="40"/>
      <c r="BM32" s="39"/>
      <c r="BN32" s="45"/>
      <c r="BO32" s="40"/>
      <c r="BP32" s="45"/>
      <c r="BQ32" s="40"/>
      <c r="BR32" s="50"/>
      <c r="BS32" s="51"/>
      <c r="BT32" s="51"/>
      <c r="BU32" s="52"/>
    </row>
    <row r="33" spans="1:73" ht="18" x14ac:dyDescent="0.25">
      <c r="A33" s="38"/>
      <c r="B33" s="60"/>
      <c r="C33" s="61"/>
      <c r="D33" s="63"/>
      <c r="E33" s="39"/>
      <c r="F33" s="41"/>
      <c r="G33" s="41"/>
      <c r="H33" s="40"/>
      <c r="I33" s="39"/>
      <c r="J33" s="41"/>
      <c r="K33" s="41"/>
      <c r="L33" s="40"/>
      <c r="M33" s="39"/>
      <c r="N33" s="39"/>
      <c r="O33" s="49"/>
      <c r="P33" s="40"/>
      <c r="Q33" s="39"/>
      <c r="R33" s="45"/>
      <c r="S33" s="45"/>
      <c r="T33" s="40"/>
      <c r="U33" s="39"/>
      <c r="V33" s="49"/>
      <c r="W33" s="49"/>
      <c r="X33" s="40"/>
      <c r="Y33" s="39"/>
      <c r="Z33" s="49"/>
      <c r="AA33" s="46"/>
      <c r="AB33" s="40"/>
      <c r="AC33" s="39"/>
      <c r="AD33" s="41"/>
      <c r="AE33" s="41"/>
      <c r="AF33" s="49"/>
      <c r="AG33" s="39"/>
      <c r="AH33" s="45"/>
      <c r="AI33" s="47"/>
      <c r="AJ33" s="40"/>
      <c r="AK33" s="39"/>
      <c r="AL33" s="48"/>
      <c r="AM33" s="40"/>
      <c r="AN33" s="49"/>
      <c r="AO33" s="39"/>
      <c r="AP33" s="40"/>
      <c r="AQ33" s="40"/>
      <c r="AR33" s="40"/>
      <c r="AS33" s="39"/>
      <c r="AT33" s="45"/>
      <c r="AU33" s="45"/>
      <c r="AV33" s="40"/>
      <c r="AW33" s="39"/>
      <c r="AX33" s="45"/>
      <c r="AY33" s="40"/>
      <c r="AZ33" s="40"/>
      <c r="BA33" s="39"/>
      <c r="BB33" s="45"/>
      <c r="BC33" s="40"/>
      <c r="BD33" s="40"/>
      <c r="BE33" s="39"/>
      <c r="BF33" s="45"/>
      <c r="BG33" s="40"/>
      <c r="BH33" s="45"/>
      <c r="BI33" s="39"/>
      <c r="BJ33" s="49"/>
      <c r="BK33" s="46"/>
      <c r="BL33" s="40"/>
      <c r="BM33" s="39"/>
      <c r="BN33" s="54"/>
      <c r="BO33" s="40"/>
      <c r="BP33" s="45"/>
      <c r="BQ33" s="40"/>
      <c r="BR33" s="50"/>
      <c r="BS33" s="51"/>
      <c r="BT33" s="51"/>
      <c r="BU33" s="52"/>
    </row>
    <row r="34" spans="1:73" ht="22.5" customHeight="1" x14ac:dyDescent="0.25">
      <c r="A34" s="46"/>
      <c r="B34" s="64"/>
      <c r="C34" s="61"/>
      <c r="D34" s="65"/>
      <c r="E34" s="39"/>
      <c r="F34" s="57"/>
      <c r="G34" s="57"/>
      <c r="H34" s="40"/>
      <c r="I34" s="39"/>
      <c r="J34" s="57"/>
      <c r="K34" s="57"/>
      <c r="L34" s="40"/>
      <c r="M34" s="39"/>
      <c r="N34" s="56"/>
      <c r="O34" s="56"/>
      <c r="P34" s="40"/>
      <c r="Q34" s="39"/>
      <c r="R34" s="39"/>
      <c r="S34" s="39"/>
      <c r="T34" s="57"/>
      <c r="U34" s="39"/>
      <c r="V34" s="57"/>
      <c r="W34" s="57"/>
      <c r="X34" s="40"/>
      <c r="Y34" s="57"/>
      <c r="Z34" s="56"/>
      <c r="AA34" s="56"/>
      <c r="AB34" s="40"/>
      <c r="AC34" s="39"/>
      <c r="AD34" s="57"/>
      <c r="AE34" s="57"/>
      <c r="AF34" s="56"/>
      <c r="AG34" s="39"/>
      <c r="AH34" s="57"/>
      <c r="AI34" s="57"/>
      <c r="AJ34" s="40"/>
      <c r="AK34" s="57"/>
      <c r="AL34" s="48"/>
      <c r="AM34" s="40"/>
      <c r="AN34" s="56"/>
      <c r="AO34" s="57"/>
      <c r="AP34" s="57"/>
      <c r="AQ34" s="57"/>
      <c r="AR34" s="57"/>
      <c r="AS34" s="39"/>
      <c r="AT34" s="39"/>
      <c r="AU34" s="39"/>
      <c r="AV34" s="40"/>
      <c r="AW34" s="39"/>
      <c r="AX34" s="45"/>
      <c r="AY34" s="40"/>
      <c r="AZ34" s="40"/>
      <c r="BA34" s="39"/>
      <c r="BB34" s="45"/>
      <c r="BC34" s="40"/>
      <c r="BD34" s="40"/>
      <c r="BE34" s="39"/>
      <c r="BF34" s="45"/>
      <c r="BG34" s="40"/>
      <c r="BH34" s="39"/>
      <c r="BI34" s="39"/>
      <c r="BJ34" s="39"/>
      <c r="BK34" s="39"/>
      <c r="BL34" s="40"/>
      <c r="BM34" s="39"/>
      <c r="BN34" s="39"/>
      <c r="BO34" s="39"/>
      <c r="BP34" s="39"/>
      <c r="BQ34" s="40"/>
      <c r="BR34" s="64"/>
      <c r="BS34" s="51"/>
      <c r="BT34" s="51"/>
      <c r="BU34" s="52"/>
    </row>
  </sheetData>
  <mergeCells count="30">
    <mergeCell ref="B4:B6"/>
    <mergeCell ref="A4:A6"/>
    <mergeCell ref="A1:BK1"/>
    <mergeCell ref="BA5:BC5"/>
    <mergeCell ref="BE5:BG5"/>
    <mergeCell ref="BI5:BK5"/>
    <mergeCell ref="AC5:AE5"/>
    <mergeCell ref="AG5:AI5"/>
    <mergeCell ref="AK5:AM5"/>
    <mergeCell ref="AO5:AQ5"/>
    <mergeCell ref="AS5:AU5"/>
    <mergeCell ref="AW5:AY5"/>
    <mergeCell ref="E4:AA4"/>
    <mergeCell ref="AC4:AM4"/>
    <mergeCell ref="AO4:AY4"/>
    <mergeCell ref="BU4:BU6"/>
    <mergeCell ref="E5:G5"/>
    <mergeCell ref="Y5:AA5"/>
    <mergeCell ref="I5:K5"/>
    <mergeCell ref="M5:O5"/>
    <mergeCell ref="Q5:S5"/>
    <mergeCell ref="U5:W5"/>
    <mergeCell ref="BQ4:BQ6"/>
    <mergeCell ref="BR4:BR6"/>
    <mergeCell ref="BM5:BO5"/>
    <mergeCell ref="AH23:AJ23"/>
    <mergeCell ref="BA4:BK4"/>
    <mergeCell ref="C4:C6"/>
    <mergeCell ref="D4:D6"/>
    <mergeCell ref="BS4:BT5"/>
  </mergeCells>
  <pageMargins left="1.26" right="0.7" top="1.8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20"/>
  <sheetViews>
    <sheetView tabSelected="1" view="pageLayout" workbookViewId="0">
      <selection activeCell="L1" sqref="L1"/>
    </sheetView>
  </sheetViews>
  <sheetFormatPr defaultRowHeight="15" x14ac:dyDescent="0.25"/>
  <cols>
    <col min="1" max="1" width="3.5703125" customWidth="1"/>
    <col min="2" max="2" width="27.28515625" customWidth="1"/>
    <col min="3" max="3" width="1.28515625" customWidth="1"/>
    <col min="4" max="4" width="9.7109375" customWidth="1"/>
    <col min="5" max="5" width="24.5703125" customWidth="1"/>
    <col min="6" max="6" width="8.85546875" customWidth="1"/>
    <col min="7" max="7" width="0" hidden="1" customWidth="1"/>
    <col min="8" max="8" width="18.42578125" customWidth="1"/>
    <col min="9" max="9" width="1.140625" customWidth="1"/>
    <col min="10" max="10" width="9.28515625" customWidth="1"/>
    <col min="11" max="11" width="20.5703125" customWidth="1"/>
    <col min="12" max="12" width="12" customWidth="1"/>
  </cols>
  <sheetData>
    <row r="1" spans="1:13" ht="23.25" customHeight="1" thickBot="1" x14ac:dyDescent="0.3">
      <c r="A1" s="16" t="s">
        <v>23</v>
      </c>
      <c r="B1" s="17"/>
      <c r="C1" s="16" t="s">
        <v>24</v>
      </c>
      <c r="D1" s="94" t="str">
        <f>VLOOKUP($M$1,NILAI!$A$3:$BU$43,2)</f>
        <v>MARKUS PERSEVERANDO WASO</v>
      </c>
      <c r="E1" s="95"/>
      <c r="F1" s="96" t="s">
        <v>25</v>
      </c>
      <c r="G1" s="96"/>
      <c r="H1" s="96"/>
      <c r="I1" s="11" t="s">
        <v>26</v>
      </c>
      <c r="J1" s="94" t="str">
        <f>VLOOKUP($M$1,NILAI!$A$3:$BU$43,4)</f>
        <v>10724</v>
      </c>
      <c r="K1" s="95"/>
      <c r="M1" s="18">
        <v>25</v>
      </c>
    </row>
    <row r="2" spans="1:13" ht="23.25" customHeight="1" x14ac:dyDescent="0.25">
      <c r="A2" s="16" t="s">
        <v>27</v>
      </c>
      <c r="B2" s="17"/>
      <c r="C2" s="16" t="s">
        <v>24</v>
      </c>
      <c r="D2" s="8" t="s">
        <v>50</v>
      </c>
      <c r="E2" s="10"/>
      <c r="F2" s="96" t="s">
        <v>28</v>
      </c>
      <c r="G2" s="96"/>
      <c r="H2" s="96"/>
      <c r="I2" s="11" t="s">
        <v>26</v>
      </c>
      <c r="J2" s="96" t="s">
        <v>51</v>
      </c>
      <c r="K2" s="96"/>
    </row>
    <row r="3" spans="1:13" ht="23.25" customHeight="1" x14ac:dyDescent="0.25">
      <c r="A3" s="16" t="s">
        <v>29</v>
      </c>
      <c r="B3" s="17"/>
      <c r="C3" s="16" t="s">
        <v>24</v>
      </c>
      <c r="D3" s="9" t="s">
        <v>69</v>
      </c>
      <c r="E3" s="9"/>
      <c r="F3" s="36" t="s">
        <v>35</v>
      </c>
      <c r="G3" s="36"/>
      <c r="H3" s="36"/>
      <c r="I3" s="11" t="s">
        <v>26</v>
      </c>
      <c r="J3" s="9" t="s">
        <v>68</v>
      </c>
    </row>
    <row r="4" spans="1:13" ht="25.5" customHeight="1" thickBot="1" x14ac:dyDescent="0.3">
      <c r="A4" s="17"/>
      <c r="B4" s="17"/>
      <c r="C4" s="17"/>
    </row>
    <row r="5" spans="1:13" ht="39" customHeight="1" thickTop="1" thickBot="1" x14ac:dyDescent="0.3">
      <c r="A5" s="104" t="s">
        <v>30</v>
      </c>
      <c r="B5" s="104"/>
      <c r="C5" s="104"/>
      <c r="D5" s="99" t="s">
        <v>31</v>
      </c>
      <c r="E5" s="99"/>
      <c r="F5" s="99" t="s">
        <v>34</v>
      </c>
      <c r="G5" s="99"/>
      <c r="H5" s="99"/>
      <c r="I5" s="99"/>
      <c r="J5" s="99" t="s">
        <v>36</v>
      </c>
      <c r="K5" s="99"/>
      <c r="L5" s="99"/>
    </row>
    <row r="6" spans="1:13" ht="39" customHeight="1" thickTop="1" thickBot="1" x14ac:dyDescent="0.3">
      <c r="A6" s="104"/>
      <c r="B6" s="104"/>
      <c r="C6" s="104"/>
      <c r="D6" s="31" t="s">
        <v>32</v>
      </c>
      <c r="E6" s="31" t="s">
        <v>37</v>
      </c>
      <c r="F6" s="31" t="s">
        <v>32</v>
      </c>
      <c r="G6" s="31" t="s">
        <v>37</v>
      </c>
      <c r="H6" s="105" t="s">
        <v>37</v>
      </c>
      <c r="I6" s="105"/>
      <c r="J6" s="31" t="s">
        <v>38</v>
      </c>
      <c r="K6" s="31" t="s">
        <v>37</v>
      </c>
      <c r="L6" s="31" t="s">
        <v>52</v>
      </c>
    </row>
    <row r="7" spans="1:13" ht="43.5" customHeight="1" thickTop="1" thickBot="1" x14ac:dyDescent="0.3">
      <c r="A7" s="101" t="s">
        <v>39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3"/>
    </row>
    <row r="8" spans="1:13" ht="84.75" customHeight="1" thickTop="1" x14ac:dyDescent="0.25">
      <c r="A8" s="28">
        <v>1</v>
      </c>
      <c r="B8" s="100" t="s">
        <v>33</v>
      </c>
      <c r="C8" s="100"/>
      <c r="D8" s="29">
        <f>VLOOKUP($M$1,NILAI!$A$3:$BU$43,6)</f>
        <v>76</v>
      </c>
      <c r="E8" s="34" t="str">
        <f>PROPER([1]!terbilang(D8))</f>
        <v xml:space="preserve"> Tujuh Puluh Enam</v>
      </c>
      <c r="F8" s="29">
        <f>VLOOKUP($M$1,NILAI!$A$3:$BU$43,7)</f>
        <v>78</v>
      </c>
      <c r="G8" s="30"/>
      <c r="H8" s="98" t="str">
        <f>PROPER([1]!terbilang(F8))</f>
        <v xml:space="preserve"> Tujuh Puluh Delapan</v>
      </c>
      <c r="I8" s="98"/>
      <c r="J8" s="29">
        <f>VLOOKUP($M$1,NILAI!$A$3:$BU$43,8)</f>
        <v>76</v>
      </c>
      <c r="K8" s="34" t="str">
        <f>PROPER([1]!terbilang(J8))</f>
        <v xml:space="preserve"> Tujuh Puluh Enam</v>
      </c>
      <c r="L8" s="33" t="str">
        <f>IF(AND(J8&gt;=90,J8&lt;100),"SANGAT BAIK",IF(AND(J8&gt;=75,J8&lt;=89),"BAIK",IF(AND(J8&gt;=60,J8&lt;=75),"CUKUP",IF(AND(J8&gt;=0,J8&lt;=69),"KURANG"))))</f>
        <v>BAIK</v>
      </c>
    </row>
    <row r="9" spans="1:13" ht="84.75" customHeight="1" x14ac:dyDescent="0.25">
      <c r="A9" s="19">
        <v>2</v>
      </c>
      <c r="B9" s="97" t="s">
        <v>40</v>
      </c>
      <c r="C9" s="97"/>
      <c r="D9" s="20">
        <f>VLOOKUP($M$1,NILAI!$A$3:$BU$43,10)</f>
        <v>75</v>
      </c>
      <c r="E9" s="34" t="str">
        <f>PROPER([1]!terbilang(D9))</f>
        <v xml:space="preserve"> Tujuh Puluh Lima</v>
      </c>
      <c r="F9" s="20">
        <f>VLOOKUP($M$1,NILAI!$A$3:$BU$43,11)</f>
        <v>78</v>
      </c>
      <c r="G9" s="21"/>
      <c r="H9" s="98" t="str">
        <f>PROPER([1]!terbilang(F9))</f>
        <v xml:space="preserve"> Tujuh Puluh Delapan</v>
      </c>
      <c r="I9" s="98"/>
      <c r="J9" s="20">
        <f>VLOOKUP($M$1,NILAI!$A$3:$BU$43,12)</f>
        <v>75</v>
      </c>
      <c r="K9" s="34" t="str">
        <f>PROPER([1]!terbilang(J9))</f>
        <v xml:space="preserve"> Tujuh Puluh Lima</v>
      </c>
      <c r="L9" s="33" t="str">
        <f t="shared" ref="L9:L12" si="0">IF(AND(J9&gt;=90,J9&lt;100),"SANGAT BAIK",IF(AND(J9&gt;=75,J9&lt;=89),"BAIK",IF(AND(J9&gt;=60,J9&lt;=75),"CUKUP",IF(AND(J9&gt;=0,J9&lt;=69),"KURANG"))))</f>
        <v>BAIK</v>
      </c>
    </row>
    <row r="10" spans="1:13" ht="84.75" customHeight="1" x14ac:dyDescent="0.25">
      <c r="A10" s="19">
        <v>3</v>
      </c>
      <c r="B10" s="97" t="s">
        <v>41</v>
      </c>
      <c r="C10" s="97"/>
      <c r="D10" s="20">
        <f>VLOOKUP($M$1,NILAI!$A$3:$BU$43,14)</f>
        <v>76</v>
      </c>
      <c r="E10" s="34" t="str">
        <f>PROPER([1]!terbilang(D10))</f>
        <v xml:space="preserve"> Tujuh Puluh Enam</v>
      </c>
      <c r="F10" s="20">
        <f>VLOOKUP($M$1,NILAI!$A$3:$BU$43,15)</f>
        <v>78</v>
      </c>
      <c r="G10" s="21"/>
      <c r="H10" s="98" t="str">
        <f>PROPER([1]!terbilang(F10))</f>
        <v xml:space="preserve"> Tujuh Puluh Delapan</v>
      </c>
      <c r="I10" s="98"/>
      <c r="J10" s="20">
        <f>VLOOKUP($M$1,NILAI!$A$3:$BU$43,16)</f>
        <v>76</v>
      </c>
      <c r="K10" s="34" t="str">
        <f>PROPER([1]!terbilang(J10))</f>
        <v xml:space="preserve"> Tujuh Puluh Enam</v>
      </c>
      <c r="L10" s="33" t="str">
        <f t="shared" si="0"/>
        <v>BAIK</v>
      </c>
    </row>
    <row r="11" spans="1:13" ht="84.75" customHeight="1" x14ac:dyDescent="0.25">
      <c r="A11" s="19">
        <v>4</v>
      </c>
      <c r="B11" s="97" t="s">
        <v>42</v>
      </c>
      <c r="C11" s="97"/>
      <c r="D11" s="20">
        <f>VLOOKUP($M$1,NILAI!$A$3:$BU$43,18)</f>
        <v>79</v>
      </c>
      <c r="E11" s="34" t="str">
        <f>PROPER([1]!terbilang(D11))</f>
        <v xml:space="preserve"> Tujuh Puluh Sembilan</v>
      </c>
      <c r="F11" s="20">
        <f>VLOOKUP($M$1,NILAI!$A$3:$BU$43,19)</f>
        <v>75</v>
      </c>
      <c r="G11" s="21"/>
      <c r="H11" s="98" t="str">
        <f>PROPER([1]!terbilang(F11))</f>
        <v xml:space="preserve"> Tujuh Puluh Lima</v>
      </c>
      <c r="I11" s="98"/>
      <c r="J11" s="20">
        <f>VLOOKUP($M$1,NILAI!$A$3:$BU$43,20)</f>
        <v>79</v>
      </c>
      <c r="K11" s="34" t="str">
        <f>PROPER([1]!terbilang(J11))</f>
        <v xml:space="preserve"> Tujuh Puluh Sembilan</v>
      </c>
      <c r="L11" s="33" t="str">
        <f t="shared" si="0"/>
        <v>BAIK</v>
      </c>
    </row>
    <row r="12" spans="1:13" ht="84.75" customHeight="1" thickBot="1" x14ac:dyDescent="0.3">
      <c r="A12" s="22">
        <v>5</v>
      </c>
      <c r="B12" s="106" t="s">
        <v>43</v>
      </c>
      <c r="C12" s="106"/>
      <c r="D12" s="23">
        <f>VLOOKUP($M$1,NILAI!$A$3:$BU$43,26)</f>
        <v>70</v>
      </c>
      <c r="E12" s="34" t="str">
        <f>PROPER([1]!terbilang(D12))</f>
        <v xml:space="preserve"> Tujuh Puluh</v>
      </c>
      <c r="F12" s="23">
        <f>VLOOKUP($M$1,NILAI!$A$3:$BU$43,27)</f>
        <v>80</v>
      </c>
      <c r="G12" s="24"/>
      <c r="H12" s="98" t="str">
        <f>PROPER([1]!terbilang(F12))</f>
        <v xml:space="preserve"> Delapan Puluh</v>
      </c>
      <c r="I12" s="98"/>
      <c r="J12" s="23">
        <f>VLOOKUP($M$1,NILAI!$A$3:$BU$43,28)</f>
        <v>70</v>
      </c>
      <c r="K12" s="34" t="str">
        <f>PROPER([1]!terbilang(J12))</f>
        <v xml:space="preserve"> Tujuh Puluh</v>
      </c>
      <c r="L12" s="33" t="str">
        <f t="shared" si="0"/>
        <v>CUKUP</v>
      </c>
    </row>
    <row r="13" spans="1:13" ht="45" customHeight="1" thickTop="1" thickBot="1" x14ac:dyDescent="0.3">
      <c r="A13" s="101" t="s">
        <v>120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3"/>
    </row>
    <row r="14" spans="1:13" ht="89.25" customHeight="1" thickTop="1" x14ac:dyDescent="0.25">
      <c r="A14" s="19">
        <v>6</v>
      </c>
      <c r="B14" s="119" t="s">
        <v>54</v>
      </c>
      <c r="C14" s="120" t="s">
        <v>55</v>
      </c>
      <c r="D14" s="20">
        <f>VLOOKUP($M$1,NILAI!$A$3:$BU$43,54)</f>
        <v>78</v>
      </c>
      <c r="E14" s="34" t="str">
        <f>PROPER([1]!terbilang(D14))</f>
        <v xml:space="preserve"> Tujuh Puluh Delapan</v>
      </c>
      <c r="F14" s="20">
        <f>VLOOKUP($M$1,NILAI!$A$3:$BU$43,55)</f>
        <v>77</v>
      </c>
      <c r="G14" s="21"/>
      <c r="H14" s="98" t="str">
        <f>PROPER([1]!terbilang(F14))</f>
        <v xml:space="preserve"> Tujuh Puluh Tujuh</v>
      </c>
      <c r="I14" s="98"/>
      <c r="J14" s="20">
        <f>VLOOKUP($M$1,NILAI!$A$3:$BU$343,56)</f>
        <v>78</v>
      </c>
      <c r="K14" s="34" t="str">
        <f>PROPER([1]!terbilang(J14))</f>
        <v xml:space="preserve"> Tujuh Puluh Delapan</v>
      </c>
      <c r="L14" s="33" t="str">
        <f>IF(AND(J14&gt;=90,J14&lt;100),"SANGAT BAIK",IF(AND(J14&gt;=75,J14&lt;=89),"BAIK",IF(AND(J14&gt;=60,J14&lt;=75),"CUKUP",IF(AND(J14&gt;=0,J14&lt;=69),"KURANG"))))</f>
        <v>BAIK</v>
      </c>
    </row>
    <row r="15" spans="1:13" ht="89.25" customHeight="1" x14ac:dyDescent="0.25">
      <c r="A15" s="19">
        <v>7</v>
      </c>
      <c r="B15" s="119" t="s">
        <v>56</v>
      </c>
      <c r="C15" s="120" t="s">
        <v>57</v>
      </c>
      <c r="D15" s="20">
        <f>VLOOKUP($M$1,NILAI!$A$3:$BU$43,58)</f>
        <v>77</v>
      </c>
      <c r="E15" s="34" t="str">
        <f>PROPER([1]!terbilang(D15))</f>
        <v xml:space="preserve"> Tujuh Puluh Tujuh</v>
      </c>
      <c r="F15" s="20">
        <f>VLOOKUP($M$1,NILAI!$A$3:$BU$43,59)</f>
        <v>78</v>
      </c>
      <c r="G15" s="21"/>
      <c r="H15" s="98" t="str">
        <f>PROPER([1]!terbilang(F15))</f>
        <v xml:space="preserve"> Tujuh Puluh Delapan</v>
      </c>
      <c r="I15" s="98"/>
      <c r="J15" s="20">
        <f>VLOOKUP($M$1,NILAI!$A$3:$BU$43,60)</f>
        <v>77</v>
      </c>
      <c r="K15" s="34" t="str">
        <f>PROPER([1]!terbilang(J15))</f>
        <v xml:space="preserve"> Tujuh Puluh Tujuh</v>
      </c>
      <c r="L15" s="33" t="str">
        <f>IF(AND(J15&gt;=90,J15&lt;100),"SANGAT BAIK",IF(AND(J15&gt;=75,J15&lt;=89),"BAIK",IF(AND(J15&gt;=60,J15&lt;=75),"CUKUP",IF(AND(J15&gt;=0,J15&lt;=69),"KURANG"))))</f>
        <v>BAIK</v>
      </c>
    </row>
    <row r="16" spans="1:13" ht="89.25" customHeight="1" x14ac:dyDescent="0.25">
      <c r="A16" s="19">
        <v>8</v>
      </c>
      <c r="B16" s="119" t="s">
        <v>58</v>
      </c>
      <c r="C16" s="120" t="s">
        <v>59</v>
      </c>
      <c r="D16" s="20">
        <f>VLOOKUP($M$1,NILAI!$A$3:$BU$43,62)</f>
        <v>77</v>
      </c>
      <c r="E16" s="34" t="str">
        <f>PROPER([1]!terbilang(D16))</f>
        <v xml:space="preserve"> Tujuh Puluh Tujuh</v>
      </c>
      <c r="F16" s="20">
        <f>VLOOKUP($M$1,NILAI!$A$3:$BU$43,63)</f>
        <v>78</v>
      </c>
      <c r="G16" s="21"/>
      <c r="H16" s="98" t="str">
        <f>PROPER([1]!terbilang(F16))</f>
        <v xml:space="preserve"> Tujuh Puluh Delapan</v>
      </c>
      <c r="I16" s="98"/>
      <c r="J16" s="20">
        <f>VLOOKUP($M$1,NILAI!$A$3:$BU$43,64)</f>
        <v>77</v>
      </c>
      <c r="K16" s="34" t="str">
        <f>PROPER([1]!terbilang(J16))</f>
        <v xml:space="preserve"> Tujuh Puluh Tujuh</v>
      </c>
      <c r="L16" s="33" t="str">
        <f>IF(AND(J16&gt;=90,J16&lt;100),"SANGAT BAIK",IF(AND(J16&gt;=75,J16&lt;=89),"BAIK",IF(AND(J16&gt;=60,J16&lt;=75),"CUKUP",IF(AND(J16&gt;=0,J16&lt;=69),"KURANG"))))</f>
        <v>BAIK</v>
      </c>
    </row>
    <row r="17" spans="1:12" ht="89.25" customHeight="1" thickBot="1" x14ac:dyDescent="0.3">
      <c r="A17" s="22">
        <v>9</v>
      </c>
      <c r="B17" s="107" t="s">
        <v>60</v>
      </c>
      <c r="C17" s="108" t="s">
        <v>61</v>
      </c>
      <c r="D17" s="23">
        <f>VLOOKUP($M$1,NILAI!$A$3:$BU$43,66)</f>
        <v>75</v>
      </c>
      <c r="E17" s="34" t="str">
        <f>PROPER([1]!terbilang(D17))</f>
        <v xml:space="preserve"> Tujuh Puluh Lima</v>
      </c>
      <c r="F17" s="23">
        <f>VLOOKUP($M$1,NILAI!$A$3:$BU$43,67)</f>
        <v>79</v>
      </c>
      <c r="G17" s="24"/>
      <c r="H17" s="98" t="str">
        <f>PROPER([1]!terbilang(F17))</f>
        <v xml:space="preserve"> Tujuh Puluh Sembilan</v>
      </c>
      <c r="I17" s="98"/>
      <c r="J17" s="23">
        <f>VLOOKUP($M$1,NILAI!$A$3:$BU$43,68)</f>
        <v>75</v>
      </c>
      <c r="K17" s="34" t="str">
        <f>PROPER([1]!terbilang(J17))</f>
        <v xml:space="preserve"> Tujuh Puluh Lima</v>
      </c>
      <c r="L17" s="37" t="str">
        <f>IF(AND(J17&gt;=90,J17&lt;100),"SANGAT BAIK",IF(AND(J17&gt;=75,J17&lt;=89),"BAIK",IF(AND(J17&gt;=60,J17&lt;=75),"CUKUP",IF(AND(J17&gt;=0,J17&lt;=69),"KURANG"))))</f>
        <v>BAIK</v>
      </c>
    </row>
    <row r="18" spans="1:12" ht="40.5" customHeight="1" thickTop="1" thickBot="1" x14ac:dyDescent="0.3">
      <c r="A18" s="109" t="s">
        <v>19</v>
      </c>
      <c r="B18" s="110"/>
      <c r="C18" s="111"/>
      <c r="D18" s="116">
        <f>AVERAGE(D8:D12,F8:F12,J8:J12,J14:J16,F14:F16,D14:D16,D17,F17,J17)</f>
        <v>76.555555555555557</v>
      </c>
      <c r="E18" s="117"/>
      <c r="F18" s="117"/>
      <c r="G18" s="117"/>
      <c r="H18" s="117"/>
      <c r="I18" s="117"/>
      <c r="J18" s="117"/>
      <c r="K18" s="117"/>
      <c r="L18" s="118"/>
    </row>
    <row r="19" spans="1:12" ht="40.5" customHeight="1" thickTop="1" thickBot="1" x14ac:dyDescent="0.3">
      <c r="A19" s="109" t="s">
        <v>20</v>
      </c>
      <c r="B19" s="110"/>
      <c r="C19" s="111"/>
      <c r="D19" s="112"/>
      <c r="E19" s="113"/>
      <c r="F19" s="113"/>
      <c r="G19" s="32"/>
      <c r="H19" s="114">
        <f>VLOOKUP($M$1,NILAI!$A$3:$BV$34,73)</f>
        <v>23</v>
      </c>
      <c r="I19" s="115"/>
      <c r="J19" s="109" t="s">
        <v>119</v>
      </c>
      <c r="K19" s="110"/>
      <c r="L19" s="111"/>
    </row>
    <row r="20" spans="1:12" ht="15.75" thickTop="1" x14ac:dyDescent="0.25"/>
  </sheetData>
  <mergeCells count="36">
    <mergeCell ref="A18:C18"/>
    <mergeCell ref="A19:C19"/>
    <mergeCell ref="D19:F19"/>
    <mergeCell ref="H19:I19"/>
    <mergeCell ref="D18:L18"/>
    <mergeCell ref="J19:L19"/>
    <mergeCell ref="H14:I14"/>
    <mergeCell ref="B12:C12"/>
    <mergeCell ref="H12:I12"/>
    <mergeCell ref="A13:L13"/>
    <mergeCell ref="B17:C17"/>
    <mergeCell ref="H17:I17"/>
    <mergeCell ref="B14:C14"/>
    <mergeCell ref="B15:C15"/>
    <mergeCell ref="H15:I15"/>
    <mergeCell ref="B16:C16"/>
    <mergeCell ref="H16:I16"/>
    <mergeCell ref="B10:C10"/>
    <mergeCell ref="H10:I10"/>
    <mergeCell ref="B11:C11"/>
    <mergeCell ref="H11:I11"/>
    <mergeCell ref="J5:L5"/>
    <mergeCell ref="B8:C8"/>
    <mergeCell ref="H8:I8"/>
    <mergeCell ref="B9:C9"/>
    <mergeCell ref="H9:I9"/>
    <mergeCell ref="A7:L7"/>
    <mergeCell ref="A5:C6"/>
    <mergeCell ref="D5:E5"/>
    <mergeCell ref="F5:I5"/>
    <mergeCell ref="H6:I6"/>
    <mergeCell ref="D1:E1"/>
    <mergeCell ref="F1:H1"/>
    <mergeCell ref="J1:K1"/>
    <mergeCell ref="F2:H2"/>
    <mergeCell ref="J2:K2"/>
  </mergeCells>
  <pageMargins left="0.17" right="0.25" top="0.75" bottom="0.75" header="0.3" footer="0.3"/>
  <pageSetup paperSize="5" scale="75" orientation="portrait" horizontalDpi="4294967294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E11"/>
  <sheetViews>
    <sheetView workbookViewId="0"/>
  </sheetViews>
  <sheetFormatPr defaultRowHeight="15" x14ac:dyDescent="0.25"/>
  <sheetData>
    <row r="11" spans="5:5" x14ac:dyDescent="0.25">
      <c r="E11" t="e">
        <f>Sheet3!A</f>
        <v>#NAME?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NILAI</vt:lpstr>
      <vt:lpstr>NILAI RAPORT XII TKJ 2</vt:lpstr>
      <vt:lpstr>Sheet3</vt:lpstr>
      <vt:lpstr>NILAI!Print_Area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lency</dc:creator>
  <cp:lastModifiedBy>sergius</cp:lastModifiedBy>
  <cp:lastPrinted>2024-12-20T04:02:05Z</cp:lastPrinted>
  <dcterms:created xsi:type="dcterms:W3CDTF">2016-06-14T03:18:57Z</dcterms:created>
  <dcterms:modified xsi:type="dcterms:W3CDTF">2024-12-20T04:02:10Z</dcterms:modified>
</cp:coreProperties>
</file>